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ml.chartshapes+xml"/>
  <Override PartName="/xl/drawings/drawing5.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2.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3.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4.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5.xml" ContentType="application/vnd.openxmlformats-officedocument.drawingml.chartshape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6.xml" ContentType="application/vnd.openxmlformats-officedocument.drawingml.chartshape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7.xml" ContentType="application/vnd.openxmlformats-officedocument.drawingml.chartshap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8.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9.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0.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1.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2.xml" ContentType="application/vnd.openxmlformats-officedocument.drawingml.chartshapes+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3.xml" ContentType="application/vnd.openxmlformats-officedocument.drawingml.chartshapes+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4.xml" ContentType="application/vnd.openxmlformats-officedocument.drawingml.chartshapes+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5.xml" ContentType="application/vnd.openxmlformats-officedocument.drawingml.chartshapes+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6.xml" ContentType="application/vnd.openxmlformats-officedocument.drawingml.chartshapes+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7.xml" ContentType="application/vnd.openxmlformats-officedocument.drawingml.chartshape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autoCompressPictures="0"/>
  <mc:AlternateContent xmlns:mc="http://schemas.openxmlformats.org/markup-compatibility/2006">
    <mc:Choice Requires="x15">
      <x15ac:absPath xmlns:x15ac="http://schemas.microsoft.com/office/spreadsheetml/2010/11/ac" url="R:\Enheten Transport och infrastruktur\1. Transporter och resande\2. Cykel\1. Löpande\Supercykelvägar i Skåne\4. Konsultuppdrag\2021 Utvärdering av kvalitetsaspekter\220214 Slutleverans\"/>
    </mc:Choice>
  </mc:AlternateContent>
  <xr:revisionPtr revIDLastSave="0" documentId="13_ncr:1_{E713AF5F-D5D6-47E6-BD86-0EA52F068FC4}" xr6:coauthVersionLast="46" xr6:coauthVersionMax="46" xr10:uidLastSave="{00000000-0000-0000-0000-000000000000}"/>
  <bookViews>
    <workbookView xWindow="-120" yWindow="-120" windowWidth="29040" windowHeight="15840" activeTab="4" xr2:uid="{1371ED61-D174-4E49-A7CC-3BA8ABBD767D}"/>
  </bookViews>
  <sheets>
    <sheet name="Introduktion och vägledning" sheetId="11" r:id="rId1"/>
    <sheet name="Definitioner" sheetId="10" r:id="rId2"/>
    <sheet name="Utvärderingsverktyg" sheetId="6" r:id="rId3"/>
    <sheet name="Resultat" sheetId="8" r:id="rId4"/>
    <sheet name="Resultat - Sammanslagning" sheetId="14" r:id="rId5"/>
    <sheet name="Värden för bedömning" sheetId="7" state="hidden" r:id="rId6"/>
    <sheet name="Lista" sheetId="3" state="hidden" r:id="rId7"/>
    <sheet name="Changelog" sheetId="13" state="hidden" r:id="rId8"/>
  </sheets>
  <calcPr calcId="191029" calcOnSave="0"/>
  <extLst>
    <ext xmlns:x14="http://schemas.microsoft.com/office/spreadsheetml/2009/9/main" uri="{79F54976-1DA5-4618-B147-4CDE4B953A38}">
      <x14:workbookPr defaultImageDpi="32767"/>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05" i="7" l="1"/>
  <c r="E103" i="7"/>
  <c r="C177" i="6"/>
  <c r="D104" i="7" s="1"/>
  <c r="E104" i="7" s="1"/>
  <c r="C178" i="6"/>
  <c r="C176" i="6"/>
  <c r="C1" i="13"/>
  <c r="I9" i="11"/>
  <c r="C55" i="6"/>
  <c r="H54" i="6" s="1"/>
  <c r="E54" i="6"/>
  <c r="H63" i="6"/>
  <c r="L63" i="6" s="1"/>
  <c r="H62" i="6"/>
  <c r="H74" i="6"/>
  <c r="L74" i="6" s="1"/>
  <c r="H73" i="6"/>
  <c r="L73" i="6" s="1"/>
  <c r="E78" i="14"/>
  <c r="AA7" i="14"/>
  <c r="S7" i="14"/>
  <c r="K7" i="14"/>
  <c r="AD43" i="14"/>
  <c r="AD42" i="14"/>
  <c r="AD41" i="14"/>
  <c r="AE36" i="14"/>
  <c r="AD36" i="14"/>
  <c r="AE35" i="14"/>
  <c r="AD35" i="14"/>
  <c r="AE34" i="14"/>
  <c r="AD34" i="14"/>
  <c r="AE33" i="14"/>
  <c r="AD33" i="14"/>
  <c r="AE32" i="14"/>
  <c r="AD32" i="14"/>
  <c r="V43" i="14"/>
  <c r="V42" i="14"/>
  <c r="V41" i="14"/>
  <c r="W36" i="14"/>
  <c r="V36" i="14"/>
  <c r="W35" i="14"/>
  <c r="V35" i="14"/>
  <c r="W34" i="14"/>
  <c r="V34" i="14"/>
  <c r="W33" i="14"/>
  <c r="V33" i="14"/>
  <c r="W32" i="14"/>
  <c r="V32" i="14"/>
  <c r="N43" i="14"/>
  <c r="N42" i="14"/>
  <c r="N41" i="14"/>
  <c r="O36" i="14"/>
  <c r="N36" i="14"/>
  <c r="O35" i="14"/>
  <c r="N35" i="14"/>
  <c r="O34" i="14"/>
  <c r="N34" i="14"/>
  <c r="O33" i="14"/>
  <c r="N33" i="14"/>
  <c r="O32" i="14"/>
  <c r="N32" i="14"/>
  <c r="C4" i="14"/>
  <c r="AA4" i="14" s="1"/>
  <c r="S4" i="14" l="1"/>
  <c r="K4" i="14"/>
  <c r="C97" i="6"/>
  <c r="C94" i="6"/>
  <c r="H128" i="6"/>
  <c r="H127" i="6"/>
  <c r="H124" i="6"/>
  <c r="C5" i="14"/>
  <c r="C5" i="8"/>
  <c r="E5" i="8"/>
  <c r="H95" i="10"/>
  <c r="H93" i="10"/>
  <c r="G93" i="10"/>
  <c r="G92" i="10"/>
  <c r="AA5" i="14" l="1"/>
  <c r="S5" i="14"/>
  <c r="K5" i="14"/>
  <c r="H188" i="6"/>
  <c r="H182" i="6"/>
  <c r="E79" i="14"/>
  <c r="F79" i="14" s="1"/>
  <c r="E80" i="14"/>
  <c r="F80" i="14" s="1"/>
  <c r="E81" i="14"/>
  <c r="F81" i="14" s="1"/>
  <c r="E82" i="14"/>
  <c r="F82" i="14" s="1"/>
  <c r="S52" i="14"/>
  <c r="S54" i="14"/>
  <c r="V89" i="14"/>
  <c r="V88" i="14"/>
  <c r="V84" i="14"/>
  <c r="V87" i="14" s="1"/>
  <c r="W82" i="14"/>
  <c r="V82" i="14"/>
  <c r="W81" i="14"/>
  <c r="V81" i="14"/>
  <c r="W80" i="14"/>
  <c r="V80" i="14"/>
  <c r="W79" i="14"/>
  <c r="V79" i="14"/>
  <c r="W78" i="14"/>
  <c r="V78" i="14"/>
  <c r="G133" i="6"/>
  <c r="G135" i="6"/>
  <c r="G132" i="6"/>
  <c r="D135" i="6"/>
  <c r="D114" i="7"/>
  <c r="D115" i="7"/>
  <c r="D116" i="7"/>
  <c r="C138" i="7"/>
  <c r="D138" i="7"/>
  <c r="C139" i="7"/>
  <c r="D139" i="7"/>
  <c r="D137" i="7"/>
  <c r="C137" i="7"/>
  <c r="F42" i="14"/>
  <c r="F33" i="14"/>
  <c r="F34" i="14"/>
  <c r="F35" i="14"/>
  <c r="F36" i="14"/>
  <c r="F32" i="14"/>
  <c r="E84" i="14" l="1"/>
  <c r="F84" i="14" s="1"/>
  <c r="F41" i="14"/>
  <c r="F88" i="14"/>
  <c r="F89" i="14"/>
  <c r="F78" i="14"/>
  <c r="D31" i="6" l="1"/>
  <c r="C261" i="6" s="1"/>
  <c r="D26" i="6"/>
  <c r="C260" i="6" s="1"/>
  <c r="H232" i="6"/>
  <c r="D134" i="6"/>
  <c r="D133" i="6"/>
  <c r="D132" i="6"/>
  <c r="H123" i="6" s="1"/>
  <c r="D136" i="6"/>
  <c r="H96" i="6"/>
  <c r="L97" i="6" s="1"/>
  <c r="H220" i="6"/>
  <c r="D239" i="6" s="1"/>
  <c r="D119" i="7"/>
  <c r="H196" i="6" s="1"/>
  <c r="L196" i="6" s="1"/>
  <c r="E119" i="7"/>
  <c r="C119" i="7"/>
  <c r="H195" i="6" s="1"/>
  <c r="L195" i="6" s="1"/>
  <c r="B119" i="7"/>
  <c r="H156" i="6"/>
  <c r="B82" i="7"/>
  <c r="C82" i="7"/>
  <c r="D35" i="7"/>
  <c r="D36" i="7"/>
  <c r="D37" i="7"/>
  <c r="D38" i="7"/>
  <c r="C35" i="7"/>
  <c r="C70" i="6"/>
  <c r="C59" i="6"/>
  <c r="B35" i="7"/>
  <c r="L94" i="6" l="1"/>
  <c r="D94" i="6"/>
  <c r="F133" i="6"/>
  <c r="E133" i="6"/>
  <c r="E135" i="6"/>
  <c r="F135" i="6"/>
  <c r="F132" i="6"/>
  <c r="E132" i="6"/>
  <c r="H93" i="6"/>
  <c r="H75" i="6"/>
  <c r="L75" i="6" s="1"/>
  <c r="H64" i="6"/>
  <c r="L64" i="6" s="1"/>
  <c r="D263" i="6" l="1"/>
  <c r="C263" i="6" s="1"/>
  <c r="G79" i="14"/>
  <c r="G80" i="14"/>
  <c r="G81" i="14"/>
  <c r="G82" i="14"/>
  <c r="G33" i="14"/>
  <c r="G32" i="14"/>
  <c r="G36" i="14"/>
  <c r="G35" i="14"/>
  <c r="G34" i="14"/>
  <c r="F43" i="14"/>
  <c r="C6" i="14"/>
  <c r="S51" i="14"/>
  <c r="H46" i="10"/>
  <c r="G46" i="10"/>
  <c r="S53" i="14" l="1"/>
  <c r="AA6" i="14"/>
  <c r="S6" i="14"/>
  <c r="K6" i="14"/>
  <c r="F87" i="14"/>
  <c r="G78" i="14"/>
  <c r="C2" i="13"/>
  <c r="I10" i="11" s="1"/>
  <c r="E120" i="7"/>
  <c r="H197" i="6" s="1"/>
  <c r="L197" i="6" s="1"/>
  <c r="E121" i="7"/>
  <c r="E122" i="7"/>
  <c r="H26" i="6"/>
  <c r="H225" i="6" l="1"/>
  <c r="L225" i="6" s="1"/>
  <c r="H224" i="6"/>
  <c r="L224" i="6" s="1"/>
  <c r="E4" i="8"/>
  <c r="C4" i="8"/>
  <c r="D155" i="6"/>
  <c r="F155" i="6" s="1"/>
  <c r="D154" i="6"/>
  <c r="F154" i="6" s="1"/>
  <c r="D32" i="6"/>
  <c r="C262" i="6" s="1"/>
  <c r="C259" i="6" s="1"/>
  <c r="D242" i="6"/>
  <c r="F242" i="6" s="1"/>
  <c r="C179" i="6"/>
  <c r="H32" i="6"/>
  <c r="H31" i="6"/>
  <c r="D240" i="6" l="1"/>
  <c r="L96" i="6"/>
  <c r="F239" i="6"/>
  <c r="D39" i="6"/>
  <c r="F39" i="6" s="1"/>
  <c r="D40" i="6"/>
  <c r="F40" i="6" s="1"/>
  <c r="G55" i="10" l="1"/>
  <c r="H54" i="10"/>
  <c r="H55" i="10"/>
  <c r="G54" i="10"/>
  <c r="G51" i="10"/>
  <c r="H52" i="10"/>
  <c r="H51" i="10"/>
  <c r="G52" i="10"/>
  <c r="H44" i="10"/>
  <c r="G44" i="10"/>
  <c r="H38" i="10"/>
  <c r="G38" i="10"/>
  <c r="H33" i="10"/>
  <c r="G33" i="10"/>
  <c r="H32" i="10"/>
  <c r="G32" i="10"/>
  <c r="H30" i="10"/>
  <c r="G30" i="10"/>
  <c r="C49" i="6"/>
  <c r="H48" i="6" s="1"/>
  <c r="C164" i="6"/>
  <c r="D83" i="6" l="1"/>
  <c r="L83" i="6" s="1"/>
  <c r="F83" i="6" s="1"/>
  <c r="L48" i="6"/>
  <c r="C6" i="8"/>
  <c r="E6" i="8"/>
  <c r="C7" i="8"/>
  <c r="E7" i="8"/>
  <c r="C242" i="6"/>
  <c r="C241" i="6"/>
  <c r="C240" i="6"/>
  <c r="C239" i="6"/>
  <c r="C30" i="8"/>
  <c r="L127" i="6"/>
  <c r="L128" i="6"/>
  <c r="D152" i="6" l="1"/>
  <c r="F152" i="6" s="1"/>
  <c r="D153" i="6"/>
  <c r="F153" i="6" s="1"/>
  <c r="L123" i="6" l="1"/>
  <c r="L124" i="6"/>
  <c r="C31" i="8"/>
  <c r="C32" i="8"/>
  <c r="C33" i="8"/>
  <c r="C34" i="8"/>
  <c r="C36" i="8"/>
  <c r="E29" i="8"/>
  <c r="C29" i="8"/>
  <c r="H27" i="6"/>
  <c r="D38" i="6" s="1"/>
  <c r="C144" i="7"/>
  <c r="C143" i="7"/>
  <c r="G95" i="10" s="1"/>
  <c r="C142" i="7"/>
  <c r="H92" i="10"/>
  <c r="C126" i="7"/>
  <c r="G84" i="10" s="1"/>
  <c r="D126" i="7"/>
  <c r="G85" i="10" s="1"/>
  <c r="C127" i="7"/>
  <c r="H84" i="10" s="1"/>
  <c r="D127" i="7"/>
  <c r="H85" i="10" s="1"/>
  <c r="D125" i="7"/>
  <c r="C125" i="7"/>
  <c r="H201" i="6" l="1"/>
  <c r="L201" i="6" s="1"/>
  <c r="H228" i="6"/>
  <c r="D241" i="6" s="1"/>
  <c r="F38" i="6"/>
  <c r="D42" i="6"/>
  <c r="E42" i="6" s="1"/>
  <c r="H200" i="6"/>
  <c r="L200" i="6" s="1"/>
  <c r="F240" i="6"/>
  <c r="C172" i="6"/>
  <c r="C120" i="7"/>
  <c r="D120" i="7"/>
  <c r="C121" i="7"/>
  <c r="G80" i="10" s="1"/>
  <c r="D121" i="7"/>
  <c r="G81" i="10" s="1"/>
  <c r="C122" i="7"/>
  <c r="H80" i="10" s="1"/>
  <c r="D122" i="7"/>
  <c r="H81" i="10" s="1"/>
  <c r="C114" i="7"/>
  <c r="C115" i="7"/>
  <c r="C116" i="7"/>
  <c r="D109" i="7"/>
  <c r="E109" i="7"/>
  <c r="D110" i="7"/>
  <c r="G70" i="10" s="1"/>
  <c r="E110" i="7"/>
  <c r="G71" i="10" s="1"/>
  <c r="D111" i="7"/>
  <c r="H70" i="10" s="1"/>
  <c r="E111" i="7"/>
  <c r="H71" i="10" s="1"/>
  <c r="C110" i="7"/>
  <c r="G69" i="10" s="1"/>
  <c r="C111" i="7"/>
  <c r="H69" i="10" s="1"/>
  <c r="C109" i="7"/>
  <c r="D105" i="7"/>
  <c r="D103" i="7"/>
  <c r="C95" i="7"/>
  <c r="C96" i="7"/>
  <c r="C97" i="7"/>
  <c r="C98" i="7"/>
  <c r="C99" i="7"/>
  <c r="C94" i="7"/>
  <c r="C89" i="7"/>
  <c r="C90" i="7"/>
  <c r="C84" i="7"/>
  <c r="C85" i="7"/>
  <c r="C88" i="7"/>
  <c r="C83" i="7"/>
  <c r="C65" i="7"/>
  <c r="G48" i="10" s="1"/>
  <c r="C66" i="7"/>
  <c r="H48" i="10" s="1"/>
  <c r="C64" i="7"/>
  <c r="L55" i="6"/>
  <c r="L54" i="6" s="1"/>
  <c r="C47" i="7"/>
  <c r="C48" i="7"/>
  <c r="C46" i="7"/>
  <c r="C36" i="7"/>
  <c r="L62" i="6" s="1"/>
  <c r="C37" i="7"/>
  <c r="C38" i="7"/>
  <c r="H59" i="6"/>
  <c r="L60" i="6" s="1"/>
  <c r="L59" i="6" s="1"/>
  <c r="D84" i="6" l="1"/>
  <c r="L84" i="6" s="1"/>
  <c r="H140" i="6"/>
  <c r="D156" i="6" s="1"/>
  <c r="F156" i="6" s="1"/>
  <c r="H183" i="6"/>
  <c r="L183" i="6" s="1"/>
  <c r="F241" i="6"/>
  <c r="D244" i="6" s="1"/>
  <c r="D255" i="6" s="1"/>
  <c r="D212" i="6"/>
  <c r="F212" i="6" s="1"/>
  <c r="L93" i="6"/>
  <c r="D150" i="6" s="1"/>
  <c r="F150" i="6" s="1"/>
  <c r="D211" i="6"/>
  <c r="H69" i="6"/>
  <c r="L70" i="6" s="1"/>
  <c r="L69" i="6" s="1"/>
  <c r="D85" i="6" s="1"/>
  <c r="H101" i="6"/>
  <c r="H184" i="6"/>
  <c r="L184" i="6" s="1"/>
  <c r="H34" i="10"/>
  <c r="H35" i="10"/>
  <c r="H40" i="10"/>
  <c r="H39" i="10"/>
  <c r="G39" i="10"/>
  <c r="G40" i="10"/>
  <c r="G34" i="10"/>
  <c r="G35" i="10"/>
  <c r="E94" i="7"/>
  <c r="H168" i="6" s="1"/>
  <c r="D207" i="6" s="1"/>
  <c r="H191" i="6"/>
  <c r="L191" i="6" s="1"/>
  <c r="H144" i="6"/>
  <c r="L188" i="6"/>
  <c r="H189" i="6"/>
  <c r="L189" i="6" s="1"/>
  <c r="H190" i="6"/>
  <c r="L190" i="6" s="1"/>
  <c r="D106" i="7"/>
  <c r="E106" i="7" s="1"/>
  <c r="J103" i="7" s="1"/>
  <c r="H177" i="6" l="1"/>
  <c r="L178" i="6" s="1"/>
  <c r="L177" i="6" s="1"/>
  <c r="E255" i="6"/>
  <c r="E34" i="8"/>
  <c r="F207" i="6"/>
  <c r="F84" i="6"/>
  <c r="D151" i="6"/>
  <c r="L85" i="6"/>
  <c r="F211" i="6"/>
  <c r="D210" i="6"/>
  <c r="F210" i="6" s="1"/>
  <c r="L182" i="6"/>
  <c r="D157" i="6"/>
  <c r="F157" i="6" s="1"/>
  <c r="D251" i="6"/>
  <c r="E251" i="6" s="1"/>
  <c r="E244" i="6"/>
  <c r="L168" i="6"/>
  <c r="D208" i="6" l="1"/>
  <c r="F85" i="6"/>
  <c r="D87" i="6" s="1"/>
  <c r="E87" i="6" s="1"/>
  <c r="F151" i="6"/>
  <c r="D159" i="6" s="1"/>
  <c r="E159" i="6" s="1"/>
  <c r="D209" i="6"/>
  <c r="F209" i="6" s="1"/>
  <c r="E30" i="8"/>
  <c r="G30" i="8" s="1"/>
  <c r="F30" i="8"/>
  <c r="G34" i="8"/>
  <c r="F208" i="6" l="1"/>
  <c r="D214" i="6" s="1"/>
  <c r="E214" i="6" s="1"/>
  <c r="F34" i="8"/>
  <c r="D253" i="6"/>
  <c r="D252" i="6"/>
  <c r="E31" i="8" s="1"/>
  <c r="E253" i="6" l="1"/>
  <c r="E32" i="8"/>
  <c r="G32" i="8" s="1"/>
  <c r="D254" i="6"/>
  <c r="E33" i="8" s="1"/>
  <c r="E252" i="6"/>
  <c r="D257" i="6" l="1"/>
  <c r="E254" i="6"/>
  <c r="F32" i="8"/>
  <c r="F31" i="8"/>
  <c r="G31" i="8"/>
  <c r="F40" i="8"/>
  <c r="E257" i="6" l="1"/>
  <c r="C258" i="6" s="1"/>
  <c r="F33" i="8"/>
  <c r="E36" i="8"/>
  <c r="G33" i="8"/>
  <c r="F41" i="8"/>
  <c r="F36" i="8" l="1"/>
  <c r="F39" i="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Malmström, Erik</author>
  </authors>
  <commentList>
    <comment ref="B54" authorId="0" shapeId="0" xr:uid="{E4985178-5A19-48C2-A9D3-0EC03C226E87}">
      <text>
        <r>
          <rPr>
            <sz val="9"/>
            <color indexed="81"/>
            <rFont val="Tahoma"/>
            <family val="2"/>
          </rPr>
          <t xml:space="preserve">
</t>
        </r>
      </text>
    </comment>
    <comment ref="B166" authorId="0" shapeId="0" xr:uid="{06206191-F608-413F-8591-351B294708A7}">
      <text>
        <r>
          <rPr>
            <sz val="9"/>
            <color indexed="81"/>
            <rFont val="Tahoma"/>
            <family val="2"/>
          </rPr>
          <t xml:space="preserve">
</t>
        </r>
      </text>
    </comment>
    <comment ref="B167" authorId="0" shapeId="0" xr:uid="{0986F93A-5CA3-4639-BB8D-F234BF9C7CEE}">
      <text>
        <r>
          <rPr>
            <sz val="9"/>
            <color indexed="81"/>
            <rFont val="Tahoma"/>
            <family val="2"/>
          </rPr>
          <t xml:space="preserve">
</t>
        </r>
      </text>
    </comment>
    <comment ref="B168" authorId="0" shapeId="0" xr:uid="{953A8CF9-BE70-4D9C-8870-404E796AB281}">
      <text/>
    </comment>
    <comment ref="B169" authorId="0" shapeId="0" xr:uid="{1186DE1C-A855-4E96-B389-BE9F21807004}">
      <text>
        <r>
          <rPr>
            <sz val="9"/>
            <color indexed="81"/>
            <rFont val="Tahoma"/>
            <family val="2"/>
          </rPr>
          <t xml:space="preserve">
</t>
        </r>
      </text>
    </comment>
    <comment ref="B170" authorId="0" shapeId="0" xr:uid="{BE7F8135-AC2F-417A-A3A1-5B00D7C761EA}">
      <text>
        <r>
          <rPr>
            <sz val="9"/>
            <color indexed="81"/>
            <rFont val="Tahoma"/>
            <family val="2"/>
          </rPr>
          <t xml:space="preserve">
</t>
        </r>
      </text>
    </comment>
    <comment ref="B171" authorId="0" shapeId="0" xr:uid="{AE05C683-8E21-450B-822A-B4981BC19ADA}">
      <text>
        <r>
          <rPr>
            <sz val="9"/>
            <color indexed="81"/>
            <rFont val="Tahoma"/>
            <family val="2"/>
          </rPr>
          <t xml:space="preserve">
</t>
        </r>
      </text>
    </comment>
    <comment ref="B219" authorId="0" shapeId="0" xr:uid="{DB687C52-35B4-48DE-BE7B-387C2E5263EC}">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Malmström, Erik</author>
  </authors>
  <commentList>
    <comment ref="B146" authorId="0" shapeId="0" xr:uid="{48F9D7E2-0CDB-4315-A67B-E964CEE2AE06}">
      <text>
        <r>
          <rPr>
            <sz val="9"/>
            <color indexed="81"/>
            <rFont val="Tahoma"/>
            <family val="2"/>
          </rPr>
          <t>GCM: Om kantstensparkering förekommer är 1 meters bredd lämpligt på skyddsremsan för att skydda cyklister från bildörrar som öppnas</t>
        </r>
      </text>
    </comment>
  </commentList>
</comments>
</file>

<file path=xl/sharedStrings.xml><?xml version="1.0" encoding="utf-8"?>
<sst xmlns="http://schemas.openxmlformats.org/spreadsheetml/2006/main" count="939" uniqueCount="486">
  <si>
    <t>Indikator</t>
  </si>
  <si>
    <t>Steg 1</t>
  </si>
  <si>
    <t>Steg 2</t>
  </si>
  <si>
    <t>Tillgänglighet</t>
  </si>
  <si>
    <t>Genhet</t>
  </si>
  <si>
    <t>Genhetskvot</t>
  </si>
  <si>
    <t>Datum</t>
  </si>
  <si>
    <t>Antal målpunkter</t>
  </si>
  <si>
    <t>Nej</t>
  </si>
  <si>
    <t>Ja</t>
  </si>
  <si>
    <t>Framkomlighet</t>
  </si>
  <si>
    <t>Korsningar</t>
  </si>
  <si>
    <t>Geometri</t>
  </si>
  <si>
    <t>Vikt</t>
  </si>
  <si>
    <t>Kapacitet</t>
  </si>
  <si>
    <t>Sikt</t>
  </si>
  <si>
    <t>Komfort</t>
  </si>
  <si>
    <t>Jämnhet</t>
  </si>
  <si>
    <t>Blandtrafik</t>
  </si>
  <si>
    <t>Upplevelse</t>
  </si>
  <si>
    <t>Drift och underhåll</t>
  </si>
  <si>
    <t>Parkering</t>
  </si>
  <si>
    <t>Service</t>
  </si>
  <si>
    <t>&lt;50%</t>
  </si>
  <si>
    <t>Trygghet och säkerhet</t>
  </si>
  <si>
    <t>Hinder</t>
  </si>
  <si>
    <t>Vid mörker</t>
  </si>
  <si>
    <t>Parkerade bilar</t>
  </si>
  <si>
    <t>Antal hinder</t>
  </si>
  <si>
    <t>Belysning</t>
  </si>
  <si>
    <t>Identitet</t>
  </si>
  <si>
    <t>Igenkänning</t>
  </si>
  <si>
    <t>Organisation</t>
  </si>
  <si>
    <t>Asfalt, mycket jämn</t>
  </si>
  <si>
    <t>Asfalt, jämn</t>
  </si>
  <si>
    <t>Asfalt, ojämn</t>
  </si>
  <si>
    <t>Asfalt, mycket ojämn</t>
  </si>
  <si>
    <t>Gatsten</t>
  </si>
  <si>
    <t>Grus</t>
  </si>
  <si>
    <t>km</t>
  </si>
  <si>
    <t>Längd av stråk</t>
  </si>
  <si>
    <t>Steg 0</t>
  </si>
  <si>
    <t>Typ av blandtrafik</t>
  </si>
  <si>
    <t>Bilgata</t>
  </si>
  <si>
    <t>Villagata</t>
  </si>
  <si>
    <t>Cykelgata</t>
  </si>
  <si>
    <t>Längd SCV</t>
  </si>
  <si>
    <t>Andel</t>
  </si>
  <si>
    <t>Ja/nej</t>
  </si>
  <si>
    <t>Drift och underhållsåtgärder</t>
  </si>
  <si>
    <t>Vinterväghållning</t>
  </si>
  <si>
    <t>Lövhalka</t>
  </si>
  <si>
    <t>Antal parkeringar</t>
  </si>
  <si>
    <t>Typ av parkering</t>
  </si>
  <si>
    <t>Per km</t>
  </si>
  <si>
    <t>Passager</t>
  </si>
  <si>
    <t>Längsgående parkerade bilar, utan skiljeremsa</t>
  </si>
  <si>
    <t>Tätort</t>
  </si>
  <si>
    <t>Landsbygd</t>
  </si>
  <si>
    <t>Km av SCV</t>
  </si>
  <si>
    <t>Sopning</t>
  </si>
  <si>
    <t>Per km (I tätort)</t>
  </si>
  <si>
    <t>Gröna kvaliteter</t>
  </si>
  <si>
    <t>Buller</t>
  </si>
  <si>
    <t>Visuellt koncept och identitet för Skånes SCV</t>
  </si>
  <si>
    <t>Resurser och uppföljning</t>
  </si>
  <si>
    <t>Resurser avsätts för lansering och marknadsföring</t>
  </si>
  <si>
    <t>Kortast möjliga reslängd med bil enligt Google Maps</t>
  </si>
  <si>
    <t>Kvot</t>
  </si>
  <si>
    <t>Handlingsplan för att utveckla stråket till steg 2/bibehålla steg 2</t>
  </si>
  <si>
    <t>&gt; 1,5</t>
  </si>
  <si>
    <t>1,25 - 1,5</t>
  </si>
  <si>
    <t>&lt; 1,25</t>
  </si>
  <si>
    <t>Kopplingar till övrig cykelinfrastruktur</t>
  </si>
  <si>
    <t>st</t>
  </si>
  <si>
    <t>Andel av totala antalet målpunkter</t>
  </si>
  <si>
    <t xml:space="preserve">Målpunkter längs stråket </t>
  </si>
  <si>
    <t>Närliggande målpunkter</t>
  </si>
  <si>
    <t>Vägvisning till stråket från närliggande målpunkter</t>
  </si>
  <si>
    <t>Kopplingar till övrig cykelinfrastruktur och målpunkter</t>
  </si>
  <si>
    <t>&lt; 50%</t>
  </si>
  <si>
    <t>50-80%</t>
  </si>
  <si>
    <t>&gt; 80%</t>
  </si>
  <si>
    <t>Antal bytespunkter</t>
  </si>
  <si>
    <t>Underhåll av vägyta + kringutrustning</t>
  </si>
  <si>
    <t xml:space="preserve">Bytespunkter längs stråket </t>
  </si>
  <si>
    <t>Koppling till kollektivtrafiken</t>
  </si>
  <si>
    <t>Vägvisning till stråket från närliggande bytespunkter</t>
  </si>
  <si>
    <t>Andel av totala antalet bytespunkter</t>
  </si>
  <si>
    <t>Andel av totala antalet kopplingar</t>
  </si>
  <si>
    <t>Antal kopplingar till övrig cykelinfrastruktur</t>
  </si>
  <si>
    <t>Prioritet</t>
  </si>
  <si>
    <t>Antal korsningar där cykeln prioriteras</t>
  </si>
  <si>
    <t>Antal korsningar längs stråket</t>
  </si>
  <si>
    <t>Prioriterad</t>
  </si>
  <si>
    <t>&lt; 75%</t>
  </si>
  <si>
    <t>75-99%</t>
  </si>
  <si>
    <t>Bedömning</t>
  </si>
  <si>
    <t>Snäva svängar som tvingar inbromsning förekommer nästan inte alls</t>
  </si>
  <si>
    <t>Kurvradier</t>
  </si>
  <si>
    <t>Snäva svängar längs sträckan som påverkar cyklisters tempo</t>
  </si>
  <si>
    <t>Tätbebyggt område</t>
  </si>
  <si>
    <t>0% av sträckan är ej uppfylld</t>
  </si>
  <si>
    <t>&gt; 0% av sträckan är ej uppfylld</t>
  </si>
  <si>
    <t>&lt; 20% av sträckan är ej uppfylld</t>
  </si>
  <si>
    <t>&gt; 20% av sträckan är ej uppfylld</t>
  </si>
  <si>
    <t>Separering</t>
  </si>
  <si>
    <t>&gt; 75% av sträckan är separerad</t>
  </si>
  <si>
    <t>&gt; 90% av sträckan är separerad</t>
  </si>
  <si>
    <t>&gt; 50% av sträckan är separerad</t>
  </si>
  <si>
    <t>Konfliktpunkter</t>
  </si>
  <si>
    <t>Stråket är utformat för att minska konflikter med hpl, vanligast genom att lägga stråket bakom hpl</t>
  </si>
  <si>
    <t>Konflikter med bussresenärer vid hållplatser</t>
  </si>
  <si>
    <t>Stråket är tydligt utformat i anslutning till busshållplatser</t>
  </si>
  <si>
    <t>Cyklisterna medges god sikt längs stråket</t>
  </si>
  <si>
    <t>Buskage eller enkelt åtgärdade hinder utmed stråket som hindrar sikt förekommer sällan</t>
  </si>
  <si>
    <t>Buskage eller enkelt åtgärdade hinder utmed stråket som hindrar sikt förekommer vid ett flertal platser</t>
  </si>
  <si>
    <t>Inga sikthinder förekommer</t>
  </si>
  <si>
    <t>Sikt längs stråket</t>
  </si>
  <si>
    <t>Inmatning</t>
  </si>
  <si>
    <t>Kommun</t>
  </si>
  <si>
    <t>Samlad bedömning - Identitet</t>
  </si>
  <si>
    <t>Värde</t>
  </si>
  <si>
    <t>≥50%</t>
  </si>
  <si>
    <t>≥75%</t>
  </si>
  <si>
    <t>INDATA</t>
  </si>
  <si>
    <t>Sammanvägd</t>
  </si>
  <si>
    <t>Grönska</t>
  </si>
  <si>
    <t>Buller och omgivning</t>
  </si>
  <si>
    <t>Längs sträckan finns det få gröna kvaliteter</t>
  </si>
  <si>
    <t>Längs sträckan finns vissa gröna kvaliteter</t>
  </si>
  <si>
    <t>Längs sträckan finns det gott om gröna kvaliteter</t>
  </si>
  <si>
    <t>Längs sträckan finns flera bullriga partier</t>
  </si>
  <si>
    <t>Omgivning</t>
  </si>
  <si>
    <t>Längs sträckan finns några bullriga partier</t>
  </si>
  <si>
    <t>Längs sträckan finns få bullriga parter</t>
  </si>
  <si>
    <t>Längs sträckan är omgivningen vacker</t>
  </si>
  <si>
    <t>Längs sträckan har omgivningen vackra inslag</t>
  </si>
  <si>
    <t>Längs sträckan är omgivningen inte vacker</t>
  </si>
  <si>
    <t>Upplevelsekvaliteter</t>
  </si>
  <si>
    <t>Genomförande och prioritering</t>
  </si>
  <si>
    <t>Genomförs inte</t>
  </si>
  <si>
    <t>Genomförs men är ej prioriterad</t>
  </si>
  <si>
    <t>Åtgärder</t>
  </si>
  <si>
    <t>Utformning av cykelparkeringsplatser</t>
  </si>
  <si>
    <t>Cykelparkering 1</t>
  </si>
  <si>
    <t>Cykelparkering 2</t>
  </si>
  <si>
    <t>Det saknas cykelparkeringsplatser vid målpunkter längs sträckan</t>
  </si>
  <si>
    <t>Det finns tillräckligt cykelparkeringsplatser vid målpunkter längs sträckan</t>
  </si>
  <si>
    <t>Det finns ett väl tilltaget antal cykelparkeringsplatser vid målpunkter längs sträckan</t>
  </si>
  <si>
    <t>Cykelpumpar</t>
  </si>
  <si>
    <t>Kvalitet av beläggning (se exempelbilder genom att hålla över cell)</t>
  </si>
  <si>
    <t>Antal servicestationer längs sträckan</t>
  </si>
  <si>
    <t>Antal cykelpumpar längs sträckan</t>
  </si>
  <si>
    <t>Servicestation</t>
  </si>
  <si>
    <t>Cykelpump</t>
  </si>
  <si>
    <t>Det finns inga servicestationer längs sträckan</t>
  </si>
  <si>
    <t>Det finns en servicestation längs sträckan</t>
  </si>
  <si>
    <t>Det finns två eller fler servicestationer längs sträckan</t>
  </si>
  <si>
    <t>Det finns inga cykelpumpar längs sträckan</t>
  </si>
  <si>
    <t>Hinder per km</t>
  </si>
  <si>
    <t>Ej uppfyllt</t>
  </si>
  <si>
    <t xml:space="preserve">Ej uppfyllt </t>
  </si>
  <si>
    <t>Region Skånes vägvisningsprinciper följs (grundnivå och nivå 1)</t>
  </si>
  <si>
    <t>Den grafiska profilen följs med gula elements längs stråket (nivå 2 + "extra")</t>
  </si>
  <si>
    <t>Buskage, tunnlar eller byggnader utmed stråket är utformade på ett sätt som känns tryggt</t>
  </si>
  <si>
    <t>Längsgående parkerade bilar, med skiljeremsa &gt;1 meter</t>
  </si>
  <si>
    <t>Parkerade bilar, utan skiljeremsa</t>
  </si>
  <si>
    <t>Parkerade bilar, med skiljeremsa &gt;1m</t>
  </si>
  <si>
    <t>Bredd</t>
  </si>
  <si>
    <t>Dubbelriktad separerad cykelbana</t>
  </si>
  <si>
    <t>Enkelriktad separerad cykelbana</t>
  </si>
  <si>
    <t>Dubbelriktad oseparerad cykelbana</t>
  </si>
  <si>
    <t>&lt; 1,6 m</t>
  </si>
  <si>
    <t>&gt; 1,6 m</t>
  </si>
  <si>
    <t>&lt; 2,0 m</t>
  </si>
  <si>
    <t>&gt; 2,0 m</t>
  </si>
  <si>
    <t>&lt; 2,25 m</t>
  </si>
  <si>
    <t>&gt; 2,25 m</t>
  </si>
  <si>
    <t>&lt; 2,5 m</t>
  </si>
  <si>
    <t>&gt; 2,5 m</t>
  </si>
  <si>
    <t>&lt; 3,0 m</t>
  </si>
  <si>
    <t>&gt; 3,0 m</t>
  </si>
  <si>
    <t>&lt; 4,0 m</t>
  </si>
  <si>
    <t>&gt; 4,0 m</t>
  </si>
  <si>
    <t>Kapacitet och separering</t>
  </si>
  <si>
    <t>Tätbebyggt</t>
  </si>
  <si>
    <t>Separation</t>
  </si>
  <si>
    <t>Där det är separering är det minimum 1,8m gångbana</t>
  </si>
  <si>
    <t>Organisation - Handlingsplan</t>
  </si>
  <si>
    <t>Organisation - Marknadsförding</t>
  </si>
  <si>
    <t>Total bedömning</t>
  </si>
  <si>
    <t>Viktad bedömning</t>
  </si>
  <si>
    <t>Slutlig bedömning</t>
  </si>
  <si>
    <t>Skallkrav</t>
  </si>
  <si>
    <t>Uppnår ej skallkrav</t>
  </si>
  <si>
    <t>Samlad bedömning - Framkomlighet</t>
  </si>
  <si>
    <t>Blandtrafk</t>
  </si>
  <si>
    <t>Samlad bedömning - Tillgänglighet</t>
  </si>
  <si>
    <t>Genomförs och är prioriterad</t>
  </si>
  <si>
    <t>Samlad bedömning - Komfort</t>
  </si>
  <si>
    <t>Samlad bedömning - Trygghet och säkerhet</t>
  </si>
  <si>
    <t>Totalt, sammanvägt</t>
  </si>
  <si>
    <t>Supercykelvägen uppnår följande standard</t>
  </si>
  <si>
    <t>Uppkomst av kvaliteter</t>
  </si>
  <si>
    <t>Koppling till övrig infrastruktur och målpunkter</t>
  </si>
  <si>
    <t>Utvärdering av supercykelväg</t>
  </si>
  <si>
    <t>Varav över kapacitet</t>
  </si>
  <si>
    <t>Lista</t>
  </si>
  <si>
    <t>INMATNING</t>
  </si>
  <si>
    <t>INVENTERING</t>
  </si>
  <si>
    <t>INTRODUKTION</t>
  </si>
  <si>
    <t>BEDÖMNING</t>
  </si>
  <si>
    <t>SAMMANSTÄLLNING OCH EXPORT</t>
  </si>
  <si>
    <t>Typ av ifyllnad</t>
  </si>
  <si>
    <t>Bakgrund</t>
  </si>
  <si>
    <t>Numerisk</t>
  </si>
  <si>
    <t>Bedöms ej</t>
  </si>
  <si>
    <t>-</t>
  </si>
  <si>
    <t>Andel med tydlig koppling till cykelparkering</t>
  </si>
  <si>
    <t>Kapacitet (tätbebyggt område)</t>
  </si>
  <si>
    <t>Kapacitet (landsbygd)</t>
  </si>
  <si>
    <t>Separering (tätbebyggt område)</t>
  </si>
  <si>
    <t>Separering (landsbygd)</t>
  </si>
  <si>
    <t>0% av sträckan är ej uppfylld, &gt;50% över minimistandard</t>
  </si>
  <si>
    <t>0% av sträckan är ej uppfylld, &gt;50% med minimistandard</t>
  </si>
  <si>
    <t>Separering krävs ej</t>
  </si>
  <si>
    <t>Beläggningskvalitet</t>
  </si>
  <si>
    <t>Andel blandtrafik</t>
  </si>
  <si>
    <t>Cykelgata: 10%
Villagata: 5%
Bilgata: 5%
Total andel blandtrafik: 10%</t>
  </si>
  <si>
    <t>Cykelgata: 5%
Villagata: 5%
Bilgata: 0%
Total andel blandtrafik: 5%</t>
  </si>
  <si>
    <t>Funktionskrav</t>
  </si>
  <si>
    <t>-       Ej uppfyllt (i bedömning värt 0 poäng)</t>
  </si>
  <si>
    <t>-       Steg 1 (i bedömning värt 1 poäng)</t>
  </si>
  <si>
    <t>-       Steg 2 (i bedömning värt 2 poäng)</t>
  </si>
  <si>
    <t>En klar minoritet uppfyller</t>
  </si>
  <si>
    <t>Cirka hälften uppfyller</t>
  </si>
  <si>
    <t>En klar majoritet uppfyller</t>
  </si>
  <si>
    <t>Kapacitet - Tätbebyggt område</t>
  </si>
  <si>
    <t>Separering - Tätbebyggt område</t>
  </si>
  <si>
    <t>Kapacitet - Landsbygd</t>
  </si>
  <si>
    <t>Separering - Landsbygd</t>
  </si>
  <si>
    <t xml:space="preserve">Antal hinder </t>
  </si>
  <si>
    <t>&lt; 1 hinder per km
0 hinder i tätbebyggt område</t>
  </si>
  <si>
    <t>Beskrivning / Definition</t>
  </si>
  <si>
    <t xml:space="preserve">Lista </t>
  </si>
  <si>
    <r>
      <t xml:space="preserve">-       </t>
    </r>
    <r>
      <rPr>
        <i/>
        <sz val="11"/>
        <color theme="1"/>
        <rFont val="Arial"/>
        <family val="2"/>
      </rPr>
      <t>Igenkänning</t>
    </r>
    <r>
      <rPr>
        <sz val="11"/>
        <color theme="1"/>
        <rFont val="Arial"/>
        <family val="2"/>
      </rPr>
      <t>: Region Skånes vägvisningsprinciper efterföljs (se visuellt koncept)</t>
    </r>
  </si>
  <si>
    <r>
      <t xml:space="preserve">-       </t>
    </r>
    <r>
      <rPr>
        <i/>
        <sz val="11"/>
        <color theme="1"/>
        <rFont val="Arial"/>
        <family val="2"/>
      </rPr>
      <t>Organisation</t>
    </r>
    <r>
      <rPr>
        <sz val="11"/>
        <color theme="1"/>
        <rFont val="Arial"/>
        <family val="2"/>
      </rPr>
      <t>: Resurser avsatta för lansering och marknadsföring av supercykelvägen</t>
    </r>
  </si>
  <si>
    <r>
      <t xml:space="preserve">-       </t>
    </r>
    <r>
      <rPr>
        <i/>
        <sz val="11"/>
        <color theme="1"/>
        <rFont val="Arial"/>
        <family val="2"/>
      </rPr>
      <t>Organisation</t>
    </r>
    <r>
      <rPr>
        <sz val="11"/>
        <color theme="1"/>
        <rFont val="Arial"/>
        <family val="2"/>
      </rPr>
      <t>: Handlingsplan för att utveckla supercykelvägen till steg 2, alternativt bibehålla steg 2</t>
    </r>
  </si>
  <si>
    <r>
      <rPr>
        <i/>
        <sz val="11"/>
        <color theme="1"/>
        <rFont val="Arial"/>
        <family val="2"/>
      </rPr>
      <t>Identitet</t>
    </r>
    <r>
      <rPr>
        <sz val="11"/>
        <color theme="1"/>
        <rFont val="Arial"/>
        <family val="2"/>
      </rPr>
      <t xml:space="preserve"> (10%), </t>
    </r>
    <r>
      <rPr>
        <i/>
        <sz val="11"/>
        <color theme="1"/>
        <rFont val="Arial"/>
        <family val="2"/>
      </rPr>
      <t>Tillgänglighet</t>
    </r>
    <r>
      <rPr>
        <sz val="11"/>
        <color theme="1"/>
        <rFont val="Arial"/>
        <family val="2"/>
      </rPr>
      <t xml:space="preserve"> (20%), </t>
    </r>
    <r>
      <rPr>
        <i/>
        <sz val="11"/>
        <color theme="1"/>
        <rFont val="Arial"/>
        <family val="2"/>
      </rPr>
      <t>Framkomlighet</t>
    </r>
    <r>
      <rPr>
        <sz val="11"/>
        <color theme="1"/>
        <rFont val="Arial"/>
        <family val="2"/>
      </rPr>
      <t xml:space="preserve"> (25%), </t>
    </r>
    <r>
      <rPr>
        <i/>
        <sz val="11"/>
        <color theme="1"/>
        <rFont val="Arial"/>
        <family val="2"/>
      </rPr>
      <t>Komfort</t>
    </r>
    <r>
      <rPr>
        <sz val="11"/>
        <color theme="1"/>
        <rFont val="Arial"/>
        <family val="2"/>
      </rPr>
      <t xml:space="preserve"> (25%) samt </t>
    </r>
    <r>
      <rPr>
        <i/>
        <sz val="11"/>
        <color theme="1"/>
        <rFont val="Arial"/>
        <family val="2"/>
      </rPr>
      <t>Trygghet och säkerhet</t>
    </r>
    <r>
      <rPr>
        <sz val="11"/>
        <color theme="1"/>
        <rFont val="Arial"/>
        <family val="2"/>
      </rPr>
      <t xml:space="preserve"> (20%)</t>
    </r>
  </si>
  <si>
    <t>Vägvisningsprinciperna är definierade i Region Skånes</t>
  </si>
  <si>
    <t>Visuellt koncept för Supercykelstråk i Skåne</t>
  </si>
  <si>
    <t>Region Skånes vägvisningsprinciper följs (grundnivå + nivå 1)</t>
  </si>
  <si>
    <t xml:space="preserve">UTVÄRDERINGSVERKTYG FÖR SUPERCYKELVÄGAR </t>
  </si>
  <si>
    <t>Är det tydlig vägvisning och gena cykelvägar från närliggande målpunkter till supercykelvägen?</t>
  </si>
  <si>
    <t>Är det tydlig vägvisning och gena cykelvägar till närliggande målpunkter längs supercykelvägen?</t>
  </si>
  <si>
    <t>Hur stor andel av kopplingarna till övrig cykelinfrastruktur är utformade så att cyklister enkelt kan ansluta till och från supercykelvägen?</t>
  </si>
  <si>
    <t>Är det tydlig vägvisning och gena cykelvägar till närliggande bytespunkter längs supercykelvägen?</t>
  </si>
  <si>
    <t>Är det tydlig vägvisning och gena cykelvägar från närliggande bytespunkter till supercykelvägen?</t>
  </si>
  <si>
    <t>Supercykelvägens bredd i förhållande till förväntat cyklistflöde. Baserat på GCM-handboken.</t>
  </si>
  <si>
    <t xml:space="preserve">Skiljer på landsbygd och tätbebyggt område, då kraven på landsbygden är något lägre. </t>
  </si>
  <si>
    <t xml:space="preserve">Längd </t>
  </si>
  <si>
    <t>Supercykelvägens längd från start till slut</t>
  </si>
  <si>
    <t>Aktuell supercykelväg</t>
  </si>
  <si>
    <t>Cyklisterna ska ha god sikt längs supercykelvägen</t>
  </si>
  <si>
    <t>Sikt längs supercykelvägen</t>
  </si>
  <si>
    <t>Präglas omgivningen av vacker natur, arkitektur eller andra värdeskapande inslag?</t>
  </si>
  <si>
    <t>Går supercykelvägen längs sträckor med höga trafikbullernivåer?</t>
  </si>
  <si>
    <t>Finns det växtlighet och andra gröna kvaliteter längs med supercykelvägen?</t>
  </si>
  <si>
    <t>Finns det god tillgång av cykelparkering i anslutning till målpunkter längs supercykelvägen?</t>
  </si>
  <si>
    <t>Är den tillgängliga cykelparkeringen utformad med väderskydd och god låsbarhet?</t>
  </si>
  <si>
    <t>Enklare cykelpumpar kan sättas ut som komplement till eventuella servicestationer.</t>
  </si>
  <si>
    <t>Utvärderingsverktyg för supercykelväg - Definitioner</t>
  </si>
  <si>
    <t>Utvärderingsverktyg för supercykelväg</t>
  </si>
  <si>
    <t>Supercykelvägens belysning</t>
  </si>
  <si>
    <t>Avser de delar av anläggningen som kan vara belyst, därmed exkluderas till exempel naturskyddsområden eller liknande där belysning inte är tillåtet.</t>
  </si>
  <si>
    <t>Detta är ett verktyg för att utvärda potentiella supercykelvägar, framtaget av AFRY på uppdrag av Region Skåne.</t>
  </si>
  <si>
    <t>Hinder kan innefatta bilspärrar, fållor, felplacerade elskåp/stolpar eller papperskorgar. (Se exempelbilder genom att hålla över cell)</t>
  </si>
  <si>
    <t>Bedömningen för varje indikator, kvalitetsaspekt och för supercykelvägen som helhet görs i tre steg:</t>
  </si>
  <si>
    <t>Kvalitetsaspekt</t>
  </si>
  <si>
    <t xml:space="preserve">För att bedöma helheten av supercykelvägen så viktas de fem kvalitetsaspekterna enligt följande: </t>
  </si>
  <si>
    <t>Den kvalitetsaspekt där SCV är bäst är</t>
  </si>
  <si>
    <t>Den kvalitetsaspekt med mest förbättringspotential är</t>
  </si>
  <si>
    <r>
      <t xml:space="preserve">Separering mellan cyklister och fotgängare. Separering med motorfordon bedöms under kvalitetsaspekten </t>
    </r>
    <r>
      <rPr>
        <i/>
        <sz val="11"/>
        <color theme="1"/>
        <rFont val="Arial"/>
        <family val="2"/>
      </rPr>
      <t>Komfort</t>
    </r>
    <r>
      <rPr>
        <sz val="11"/>
        <color theme="1"/>
        <rFont val="Arial"/>
        <family val="2"/>
      </rPr>
      <t>.</t>
    </r>
  </si>
  <si>
    <t>Kommentar</t>
  </si>
  <si>
    <t>SCV - Startpunkt</t>
  </si>
  <si>
    <t>SCV - Slutpunkt</t>
  </si>
  <si>
    <t>Antal närliggande målpunkter</t>
  </si>
  <si>
    <t>Antal signalkorsningar längs stråket</t>
  </si>
  <si>
    <t>Antal signalkorsningar där cykeln prioriteras</t>
  </si>
  <si>
    <t>Andel signalkorsningar med prioritet för cykeln</t>
  </si>
  <si>
    <t>Stråket saknar belysning</t>
  </si>
  <si>
    <t>Stråket saknar reflekterande kontrastmålning</t>
  </si>
  <si>
    <t>Belysning vid korsningar, hpl, passager samt belysning i tätort finns</t>
  </si>
  <si>
    <t>Hela stråket är belyst</t>
  </si>
  <si>
    <t>Hela stråket har reflekterande kontrastmålning</t>
  </si>
  <si>
    <t>Utformning av cykelparkeringsplatser - låsning</t>
  </si>
  <si>
    <t>Utformning av cykelparkeringsplatser - väderskydd</t>
  </si>
  <si>
    <t>Få eller inga av parkeringsplatserna har väderskydd</t>
  </si>
  <si>
    <t>Några av parkeringsplatserna väderskydd</t>
  </si>
  <si>
    <t>En majoritet av parkeringsplatserna har väderskydd</t>
  </si>
  <si>
    <t>Få eller inga av parkeringsplatserna möjliggör låsande i ram</t>
  </si>
  <si>
    <t>Några av parkeringsplatserna möjliggör låsande i ram</t>
  </si>
  <si>
    <t>En majoritet av parkeringsplatserna möjliggör låsande i ram</t>
  </si>
  <si>
    <t>Parkeringsplats väderskydd</t>
  </si>
  <si>
    <t>Parkeringsplats ramlås</t>
  </si>
  <si>
    <t>Changelog</t>
  </si>
  <si>
    <t>Version</t>
  </si>
  <si>
    <t>Ändringar</t>
  </si>
  <si>
    <t>Mer info att fylla i i Bakgrund
Lagt till kolumn för kommentar
Uppdaterat definitioner</t>
  </si>
  <si>
    <t>Andel korsningar med prioritet för cykeln</t>
  </si>
  <si>
    <t>Vägvisning och gena cykelvägar till närliggande målpunkter (inom en radie av cirka 500 meter)</t>
  </si>
  <si>
    <t>Närliggande målpunkter, inom en radie av cirka 500 meter</t>
  </si>
  <si>
    <t>Antal kopplingar med hinder (Se exempelbilder genom att hålla över cell)</t>
  </si>
  <si>
    <t xml:space="preserve">Kopplingar till övrig cykelinfrastruktur. </t>
  </si>
  <si>
    <t>Tillgång av cykelparkeringsplatser vid målpunkter (Inkluderar även cykelparkering utanför allmän platsmark)</t>
  </si>
  <si>
    <t>Antal med tydlig koppling till cykelparkering (inkluderar även cykelparkering utanför allmän platsmark)</t>
  </si>
  <si>
    <t>Inkluderar både huvudcykelvägnät samt lokala cykelvägnät i större utpekade ståk med vägvisning som korsar supercykelvägen</t>
  </si>
  <si>
    <t>Väghållare</t>
  </si>
  <si>
    <t xml:space="preserve">Numerisk </t>
  </si>
  <si>
    <t>Signalkorsningar</t>
  </si>
  <si>
    <t>Aktuell version</t>
  </si>
  <si>
    <t>Senast uppdaterad</t>
  </si>
  <si>
    <t>Vem är väghållare för supercykelvägen (eller den av den) som utvärderas</t>
  </si>
  <si>
    <t>Vilket datum har utvärderingen gjorts? Om utvärderingen gjorts under en längre period, ange det senaste datumet.</t>
  </si>
  <si>
    <t>Supercykelvägens startpunkt (adress eller koordinater). 
I kommentarsfältet går att ange resonemang kring detta.</t>
  </si>
  <si>
    <t>Supercykelvägens slutpunkt (adress eller koordinater). 
I kommentarsfältet går att ange resonemang kring detta.</t>
  </si>
  <si>
    <t>Text</t>
  </si>
  <si>
    <t>Längd</t>
  </si>
  <si>
    <t>Det finns en cykelpump längs sträckan</t>
  </si>
  <si>
    <t>Det finns cykelpumpar vid respektive ände av sträckan, och/eller vid strategiska platser</t>
  </si>
  <si>
    <t>Närliggande bytespunkter, inom en radie av cirka 500 meter</t>
  </si>
  <si>
    <t>I hur stor andel av de signalreglerade korsningarna längs supercykelvägen har cyklister prioritet?
Prioritet innebär att cyklister detekteras av signalsystemet. Det är fördelaktigt om signalen även slår om tidigare.</t>
  </si>
  <si>
    <t>Det finns inga busshpl längs SCV</t>
  </si>
  <si>
    <t>Vid majoriteten av busshpl längs SCV saknas en tydlig utformning för att undvika konflikter med bussresenärer</t>
  </si>
  <si>
    <t>Vid enstaka busshpl längs SCV saknas en tydlig utformning för att undvika konflikter med bussresenärer</t>
  </si>
  <si>
    <t>Det finns inga närliggande målpunkter</t>
  </si>
  <si>
    <t>Närliggande bytespunkter</t>
  </si>
  <si>
    <t>Det finns inga närliggande bytespunkter</t>
  </si>
  <si>
    <t>Det finns inga målpunkter längs sträckan</t>
  </si>
  <si>
    <t>Det finns inga cykelparkeringar längs sträckan</t>
  </si>
  <si>
    <t>ca 1,6 m</t>
  </si>
  <si>
    <t>ca 2,25 m</t>
  </si>
  <si>
    <t>ca 3 m</t>
  </si>
  <si>
    <t>ca 2 m</t>
  </si>
  <si>
    <t>ca 2,5 m</t>
  </si>
  <si>
    <t>ca 4 m</t>
  </si>
  <si>
    <t>Utkast</t>
  </si>
  <si>
    <t>Sammanslagning</t>
  </si>
  <si>
    <t xml:space="preserve">Korsningar med andra trafikanter längs supercykelvägen, inklusive passager över mer trafikerade sidovägar och utfarter.
Villautfarter innefattas ej. </t>
  </si>
  <si>
    <t xml:space="preserve">1. Fyll i  </t>
  </si>
  <si>
    <t>- Aktuell supercykelväg</t>
  </si>
  <si>
    <t>- Datum</t>
  </si>
  <si>
    <t>Cykelgata/Gångfartsområde</t>
  </si>
  <si>
    <t>Sammanställning för valt stråk</t>
  </si>
  <si>
    <t>Kommentar: Definiera vilka målpunkter längs stråket som avses</t>
  </si>
  <si>
    <t>Kommentar: Definiera vilka närliggande målpunkter som avses</t>
  </si>
  <si>
    <t>Kommentar: Definiera vilken typ av hinder som avses</t>
  </si>
  <si>
    <t>Kommentarer trygghet och säkerhet</t>
  </si>
  <si>
    <t>Kommentar av resultat och samlad bedömning</t>
  </si>
  <si>
    <t>Kommentar Tillgänglighet</t>
  </si>
  <si>
    <t>Kommentar Framkomlighet</t>
  </si>
  <si>
    <t>Kommentar Komfort</t>
  </si>
  <si>
    <t>Kommentar: Definiera vilken typ av prioritet som avses</t>
  </si>
  <si>
    <t>Kommentar: Kapacitet och separering</t>
  </si>
  <si>
    <t>Kommentar: Geometri</t>
  </si>
  <si>
    <t>Kommentar: Konfliktpunkter</t>
  </si>
  <si>
    <t>Kommentar: Sikt</t>
  </si>
  <si>
    <t>Kommentar: Beläggningens jämnhet</t>
  </si>
  <si>
    <t>Kommentar: Blandtrafik</t>
  </si>
  <si>
    <t>Kommentar: Upplevelser</t>
  </si>
  <si>
    <t>Kommentar: Drift och underhåll</t>
  </si>
  <si>
    <t>Kommentar: Parkering</t>
  </si>
  <si>
    <t>Kommentar: Service</t>
  </si>
  <si>
    <t>Kommentar: Parkerade bilar</t>
  </si>
  <si>
    <t>Kommentar: Belysning och vägmarkering</t>
  </si>
  <si>
    <t>Vägmarkering: Reflekterande kontrastmålning</t>
  </si>
  <si>
    <t>Tillgång av cykelparkeringsplatser vid målpunkter (även utanför allmän platsmark)</t>
  </si>
  <si>
    <t>Kommentar Identitet</t>
  </si>
  <si>
    <t>Kommentar: Definiera vilka närliggande bytespunkter som avses</t>
  </si>
  <si>
    <t>Kommentar: Definiera vilka bytespunkter som avses</t>
  </si>
  <si>
    <t>Kommentar: Genhet</t>
  </si>
  <si>
    <t>Kommentar: Definiera vilka hinder som avses</t>
  </si>
  <si>
    <t>Kommentar: Organisation</t>
  </si>
  <si>
    <t>Kommentar: Igenkänning</t>
  </si>
  <si>
    <t>Reflekterande kontrastmålning vid korsningar, hpl samt passager</t>
  </si>
  <si>
    <t>Kommentar: Startpunkt</t>
  </si>
  <si>
    <t>Kommentar: Slutpunkt</t>
  </si>
  <si>
    <t>Kommentar: Definiera vilka otrygga passager som avses</t>
  </si>
  <si>
    <t xml:space="preserve">DoU - </t>
  </si>
  <si>
    <t>SCV har högsta prioritet hos väghållaren, med målet att den ska vara farbar och trafiksäker när morgontrafiken sätter igång.</t>
  </si>
  <si>
    <r>
      <rPr>
        <b/>
        <sz val="11"/>
        <color theme="1"/>
        <rFont val="Arial"/>
        <family val="2"/>
      </rPr>
      <t>Tätbebyggt område - Stort cykelflöde</t>
    </r>
    <r>
      <rPr>
        <sz val="11"/>
        <color theme="1"/>
        <rFont val="Arial"/>
        <family val="2"/>
      </rPr>
      <t xml:space="preserve">
Enkelriktad&gt;1500 c/d   |   Dubbelriktad &gt;2000 c/d</t>
    </r>
  </si>
  <si>
    <r>
      <t>Tätbebyggt område - Litet cykelflöde</t>
    </r>
    <r>
      <rPr>
        <sz val="11"/>
        <color theme="1"/>
        <rFont val="Arial"/>
        <family val="2"/>
      </rPr>
      <t xml:space="preserve">
Enkelriktad &lt;1500 c/d   |   Dubbelriktad &lt;2000 c/d</t>
    </r>
  </si>
  <si>
    <t>Totalt</t>
  </si>
  <si>
    <t>Kapacitetsuppfyllnad</t>
  </si>
  <si>
    <t>Separationsgrad</t>
  </si>
  <si>
    <t>Längd (km)</t>
  </si>
  <si>
    <t>Instruktioner - Sammanslagning</t>
  </si>
  <si>
    <t>- Längd av den delsträcka som råds över</t>
  </si>
  <si>
    <r>
      <t xml:space="preserve">3. Klistra in värderna från ovan genom att </t>
    </r>
    <r>
      <rPr>
        <i/>
        <sz val="10"/>
        <color theme="1"/>
        <rFont val="Arial"/>
        <family val="2"/>
      </rPr>
      <t>Klistra in värden</t>
    </r>
  </si>
  <si>
    <t>- Se röd markering i bilden till höger</t>
  </si>
  <si>
    <t xml:space="preserve">4. Upprepa steg 2&amp;3 </t>
  </si>
  <si>
    <t>- Klistra in värden i cellerna på rad 32-36 i denna flik</t>
  </si>
  <si>
    <t>EXEMPEL</t>
  </si>
  <si>
    <t>5. Sammanslaget resultat redovisas till vänster om dessa instruktioner.</t>
  </si>
  <si>
    <r>
      <t xml:space="preserve">2. Kopiera cellerna E30-34 i fliken </t>
    </r>
    <r>
      <rPr>
        <i/>
        <sz val="10"/>
        <color theme="1"/>
        <rFont val="Arial"/>
        <family val="2"/>
      </rPr>
      <t>Resultat</t>
    </r>
  </si>
  <si>
    <r>
      <t xml:space="preserve">- Kopiera cellerna E36 och F36 från </t>
    </r>
    <r>
      <rPr>
        <i/>
        <sz val="10"/>
        <color theme="1"/>
        <rFont val="Arial"/>
        <family val="2"/>
      </rPr>
      <t>Resultat</t>
    </r>
  </si>
  <si>
    <t>- Klistra in i cellerna på rad 38 i denna flik</t>
  </si>
  <si>
    <t>Åtgärder för snöröjning når inte upp till steg 1 eller 2</t>
  </si>
  <si>
    <t>Åtgärder når upp till eller motsvarar steg 1</t>
  </si>
  <si>
    <t>Åtgärder når upp till eller motsvarar steg 2</t>
  </si>
  <si>
    <r>
      <t xml:space="preserve">-       Korsningspunkter: </t>
    </r>
    <r>
      <rPr>
        <sz val="11"/>
        <color theme="1"/>
        <rFont val="Arial"/>
        <family val="2"/>
      </rPr>
      <t>Minst hälften av korsningspunkterna (inkl signalkorsningar) behöver vara prioriterade för cyklister</t>
    </r>
  </si>
  <si>
    <t>Verktyget kan fyllas i eller uppdateras vid inför lansering av supercykelvägen, när betydande åtgärder planeras/genomförts eller när väghållaren anser att förutsättningarna förändrats sedan sist på ett sådant vis att en ny bedömning är nödvändig.</t>
  </si>
  <si>
    <t xml:space="preserve">Inmatningen av data görs på två sätt; i rutorna med heldragen linje fyller ni i numeriska värden, och i rutorna med streckade linjer väljer ni mellan alternativ i rulllistan. </t>
  </si>
  <si>
    <t>Det är viktigt att fylla i alla värden som är tillgängliga även om det skulle vara ett 0-värde, annars registreras inte värdet.</t>
  </si>
  <si>
    <r>
      <t xml:space="preserve">För att cykelvägen ska klassas som supercykelväg krävs det att tre särskilda indikatorer uppfylls, så kallade </t>
    </r>
    <r>
      <rPr>
        <i/>
        <sz val="11"/>
        <color theme="1"/>
        <rFont val="Arial"/>
        <family val="2"/>
      </rPr>
      <t>skall-krav</t>
    </r>
    <r>
      <rPr>
        <sz val="11"/>
        <color theme="1"/>
        <rFont val="Arial"/>
        <family val="2"/>
      </rPr>
      <t xml:space="preserve">, utöver att den genomsnittliga bedömning är tillräckligt hög. Dessa indikatorer återfinns i kategorin </t>
    </r>
    <r>
      <rPr>
        <i/>
        <sz val="11"/>
        <color theme="1"/>
        <rFont val="Arial"/>
        <family val="2"/>
      </rPr>
      <t>Identitet</t>
    </r>
    <r>
      <rPr>
        <sz val="11"/>
        <color theme="1"/>
        <rFont val="Arial"/>
        <family val="2"/>
      </rPr>
      <t xml:space="preserve"> och lyder som följer:</t>
    </r>
  </si>
  <si>
    <r>
      <t xml:space="preserve">Om dessa </t>
    </r>
    <r>
      <rPr>
        <i/>
        <u/>
        <sz val="11"/>
        <color theme="1"/>
        <rFont val="Arial"/>
        <family val="2"/>
      </rPr>
      <t>skall-krav</t>
    </r>
    <r>
      <rPr>
        <u/>
        <sz val="11"/>
        <color theme="1"/>
        <rFont val="Arial"/>
        <family val="2"/>
      </rPr>
      <t xml:space="preserve"> ej uppfylls kan cykelvägen ej klassas som supercykelväg</t>
    </r>
  </si>
  <si>
    <t>Börja med att läsa denna sidan med introduktion och vägledning för verktyget. I nästa flik finns en beskrivning med definitioner av de olika indikatorerna som bedöms i verktyget. När ni läst in er på vägledningen och definitionerna är ni reda att börja fylla i verktyget. Om ni inte har underlag för att fylla i en specifik indikator lämnar ni denna blank, och då räknas inte denna in i bedömningen av den potentiella supercykelvägen.</t>
  </si>
  <si>
    <t xml:space="preserve">För att säkerställa att så många cyklister som möjligt använder supercykelvägen, krävs att resurser avsätts för marknadsföring och information om supercykelvägen </t>
  </si>
  <si>
    <t>Genhetskvoten beskriver skillnaden i avstånd att färdas på cykel jämfört med bil. Längden på supercykelvägen divideras med den kortaste motsvarande resvägen för bil. [Längd av supercykelväg] / [Längd bilväg]</t>
  </si>
  <si>
    <t>Vägvisning och gena cykelvägar till närliggande bytespunkter (inom en radie av cirka 500 meter)</t>
  </si>
  <si>
    <t>Andel signalkorsningar med prioritet för cykel</t>
  </si>
  <si>
    <t>Andel korsningar med prioritet för cykel</t>
  </si>
  <si>
    <t>Hur ofta förekommer snäva svängar längs supercykelvägen som påverkar cyklisters tempo?</t>
  </si>
  <si>
    <t>Cyklister som färdas på supercykelvägen ska undvika konflikter med bussresenärer vid hållplatser, dvs fotgängare som korsar cykelvägen får att ta sig till eller från bussen. Se utformningsexempel i t.ex. GCM-handboken.</t>
  </si>
  <si>
    <t>Cyklister ska helst vara separerade från motorfordon längs hela supercykelvägen. Men vid blandtrafik är det skillnad på vilken typ av blandtrafik som tillgodoses. De tre varianterna av blandtrafik är cykelgata, villagata (lugn gata i bostadskvarter) och bilgata (gata dominerad av biltrafik).</t>
  </si>
  <si>
    <t>Är underhåll för att minska lövhalka prioriterat längs supercykelvägen?</t>
  </si>
  <si>
    <t>Är sopning av vägbanan prioriterat längs supercykelvägen?</t>
  </si>
  <si>
    <t>Är underhåll av markbeläggning och kringutrustning prioriterat längs supercykelvägen?</t>
  </si>
  <si>
    <t>Andel av sträcka längs supercykelväg med parkerade bilar. Om det finns en skiljeremsa som skyddar cyklisterna från bildörrar som öppnas så får det förekomma längs en begränsad del av cykelvägen.</t>
  </si>
  <si>
    <t>Antal signalkorsningar längs supercykelvägen</t>
  </si>
  <si>
    <t>Antal korsningar längs supercykelvägen</t>
  </si>
  <si>
    <t>Handlingsplan för att utveckla supercykelvägen till steg 2 alt. bibehålla steg 2</t>
  </si>
  <si>
    <r>
      <t>Den grafiska profilen följs med gula elements längs super</t>
    </r>
    <r>
      <rPr>
        <sz val="11"/>
        <rFont val="Arial"/>
        <family val="2"/>
      </rPr>
      <t xml:space="preserve">cykelvägen </t>
    </r>
    <r>
      <rPr>
        <sz val="11"/>
        <color theme="1"/>
        <rFont val="Arial"/>
        <family val="2"/>
      </rPr>
      <t>(nivå 2 + "extra")</t>
    </r>
  </si>
  <si>
    <t>Vägvisning till supercykelvägen från närliggande bytespunkter (inom en radie av cirka 500 meter)</t>
  </si>
  <si>
    <t>Vägvisning till supercykelvägen från närliggande målpunkter</t>
  </si>
  <si>
    <t>Hur stor andel av kopplingarna till målpunkterna längs supercykelvägen är utformade så att cyklister enkelt kan ansluta till och från supercykelvägen?</t>
  </si>
  <si>
    <t>Ta fram en handlingsplan med konkreta aktiviteter för att utveckla supercykelvägen eller bibehålla Steg 2</t>
  </si>
  <si>
    <t>Signalreglerade korsningar längs supercykelvägen</t>
  </si>
  <si>
    <r>
      <t xml:space="preserve">Större målpunkter </t>
    </r>
    <r>
      <rPr>
        <b/>
        <sz val="11"/>
        <color theme="1"/>
        <rFont val="Arial"/>
        <family val="2"/>
      </rPr>
      <t xml:space="preserve">längs </t>
    </r>
    <r>
      <rPr>
        <sz val="11"/>
        <color theme="1"/>
        <rFont val="Arial"/>
        <family val="2"/>
      </rPr>
      <t>supercykelvägen</t>
    </r>
    <r>
      <rPr>
        <b/>
        <sz val="11"/>
        <color theme="1"/>
        <rFont val="Arial"/>
        <family val="2"/>
      </rPr>
      <t xml:space="preserve"> </t>
    </r>
    <r>
      <rPr>
        <sz val="11"/>
        <color theme="1"/>
        <rFont val="Arial"/>
        <family val="2"/>
      </rPr>
      <t>som exempelvis områden med många arbetsplatser (ex. sjukhusområden, industriområden, företagsparker, hamnområden, m.m.), centrum (tätt med handelsutbud), universitet/högskola, m.m.</t>
    </r>
  </si>
  <si>
    <r>
      <t>Större målpunkter</t>
    </r>
    <r>
      <rPr>
        <b/>
        <sz val="11"/>
        <color theme="1"/>
        <rFont val="Arial"/>
        <family val="2"/>
      </rPr>
      <t xml:space="preserve"> i närheten </t>
    </r>
    <r>
      <rPr>
        <sz val="11"/>
        <color theme="1"/>
        <rFont val="Arial"/>
        <family val="2"/>
      </rPr>
      <t>av supercykelvägen som exempelvis områden med många arbetsplatser (ex. sjukhusområden, industriområden, företagsparker, hamnområden, m.m.), centrum (tätt med handelsutbud), universitet/högskola, m.m. Närliggande avser målpunkter inom en radie av cirka 500 meter från cykelvägen.</t>
    </r>
  </si>
  <si>
    <t>I hur stor andel av korsningarna längs supercykelvägen har cyklister prioritet? Prioritet innebär att cyklister ges företräde i form av t.ex. genomgående cykelbana , alternativt att bilisterna har väjningsplikt.
Med korsningspunkter avses korsningar med väg eller cykelbana, samt större anslutning till verksamhet. Villaanslutningar inkluderas ej.</t>
  </si>
  <si>
    <t>Snäva svängar som tvingar inbromsning förekommer på ett flertal platser längs sträckan</t>
  </si>
  <si>
    <t>Snäva svängar som tvingar inbromsning förekommer på ett fåtal platser längs sträckan</t>
  </si>
  <si>
    <t>Det är tydligt hur supercykelvägen passerar samtliga busshållplatser</t>
  </si>
  <si>
    <t>Stråket är utformat för att minska konflikter med hpl, vanligast genom att lägga supercykelvägen bakom hpl</t>
  </si>
  <si>
    <t>Buskage eller enkelt åtgärdade hinder utmed supercykelvägen som hindrar sikt förekommer sällan</t>
  </si>
  <si>
    <r>
      <t xml:space="preserve">Jämnheten i cykelvägens markbeläggning bedöms genom okulär besiktning, företrädesvis vid inventering. Beläggningens kvalitet baseras på exempelbilder från Region Skånes </t>
    </r>
    <r>
      <rPr>
        <i/>
        <sz val="11"/>
        <color theme="1"/>
        <rFont val="Arial"/>
        <family val="2"/>
      </rPr>
      <t>Stråkinventering för supercykelstråk i Skåne</t>
    </r>
  </si>
  <si>
    <t>Servicestationer är platser där det finns möjlighet att pumpa däck och utföra enklare reparationer utmed supercykelvägen.</t>
  </si>
  <si>
    <t>Vägmarkering: 
Reflekterande kontrastmålning</t>
  </si>
  <si>
    <t>Vägmarkeringarnas förekomst och skick längs supercykelvägen</t>
  </si>
  <si>
    <t>Bedömd förekomst av reflekterande kontrastmarkering längs supercykelvägen</t>
  </si>
  <si>
    <t>Otrygga platser</t>
  </si>
  <si>
    <t>Platser</t>
  </si>
  <si>
    <t>Det finns en plan för att åtgärda buskage, tunnlar eller byggnader som kan upplevas otrygga</t>
  </si>
  <si>
    <t>Passager längs stråket saknar belysning. Platser längs stråket upplevs otrygga</t>
  </si>
  <si>
    <t xml:space="preserve">Otrygga passager ska undvikas eller åtgärdas längs supercykelvägen. Det innefattar t.ex. tunnlar eller platser som döljs av byggnader eller buskage.
Bedömningen kring trygghet är subjektiv, men kan baseras på 
t ex belysning, inkomna felanmälningar/klagomål och resultat av genomförda trygghetsmätningar. </t>
  </si>
  <si>
    <t>1 hinder per km</t>
  </si>
  <si>
    <t>Är vinterväghållningen prioriterad längs supercykelvägen?
För prioriteringsordning hänvisas till väghållarens egen klassificering i vinterväghållningsplanen.</t>
  </si>
  <si>
    <t xml:space="preserve">SCV är prioriterad för drift och underhåll och tillhör den näst högst prioriterade klassen hos väghållaren. </t>
  </si>
  <si>
    <r>
      <t xml:space="preserve">Syftet med utvärderingsverktyget är att kunna avgöra huruvida ett utpekat stråk uppfyller de kriterier för en supercykelväg som Region Skåne identifierat i sitt </t>
    </r>
    <r>
      <rPr>
        <b/>
        <sz val="11"/>
        <rFont val="Arial"/>
        <family val="2"/>
      </rPr>
      <t>Koncept för Supercykelstråk i Skåne</t>
    </r>
    <r>
      <rPr>
        <sz val="11"/>
        <rFont val="Arial"/>
        <family val="2"/>
      </rPr>
      <t xml:space="preserve">. Det finns två olika klasser av supercykelvägar, </t>
    </r>
    <r>
      <rPr>
        <i/>
        <sz val="11"/>
        <rFont val="Arial"/>
        <family val="2"/>
      </rPr>
      <t>Steg 1</t>
    </r>
    <r>
      <rPr>
        <sz val="11"/>
        <rFont val="Arial"/>
        <family val="2"/>
      </rPr>
      <t xml:space="preserve"> och </t>
    </r>
    <r>
      <rPr>
        <i/>
        <sz val="11"/>
        <rFont val="Arial"/>
        <family val="2"/>
      </rPr>
      <t>Steg 2</t>
    </r>
    <r>
      <rPr>
        <sz val="11"/>
        <rFont val="Arial"/>
        <family val="2"/>
      </rPr>
      <t xml:space="preserve">, där den högsta nivån är </t>
    </r>
    <r>
      <rPr>
        <i/>
        <sz val="11"/>
        <rFont val="Arial"/>
        <family val="2"/>
      </rPr>
      <t>Steg 2</t>
    </r>
    <r>
      <rPr>
        <sz val="11"/>
        <rFont val="Arial"/>
        <family val="2"/>
      </rPr>
      <t>. Verktyget kan även användas genom att föra in olika åtgärder (utförda, planerade eller potentiella) för supercykelvägen och se hur bedömningen förändras. Detta görs genom att jämföra en utvärdering av nuläget med en utvärdering av stråket inkluderat de tänkta åtgärderna.</t>
    </r>
  </si>
  <si>
    <r>
      <t xml:space="preserve">Utvärderingsverktyget är baserad på de fem kvalitetsaspekter som definierats i </t>
    </r>
    <r>
      <rPr>
        <b/>
        <sz val="11"/>
        <rFont val="Arial"/>
        <family val="2"/>
      </rPr>
      <t>Koncept för Supercykelstråk i Skåne</t>
    </r>
    <r>
      <rPr>
        <sz val="11"/>
        <rFont val="Arial"/>
        <family val="2"/>
      </rPr>
      <t xml:space="preserve"> (Region Skåne, 2019). Kvalitetsaspekterna är följande: </t>
    </r>
    <r>
      <rPr>
        <i/>
        <sz val="11"/>
        <rFont val="Arial"/>
        <family val="2"/>
      </rPr>
      <t>Identitet, Tillgänglighet, Framkomlighet, Komfort</t>
    </r>
    <r>
      <rPr>
        <sz val="11"/>
        <rFont val="Arial"/>
        <family val="2"/>
      </rPr>
      <t xml:space="preserve"> samt </t>
    </r>
    <r>
      <rPr>
        <i/>
        <sz val="11"/>
        <rFont val="Arial"/>
        <family val="2"/>
      </rPr>
      <t>Trygghet och säkerhet</t>
    </r>
    <r>
      <rPr>
        <sz val="11"/>
        <rFont val="Arial"/>
        <family val="2"/>
      </rPr>
      <t xml:space="preserve">. Varje kvalitetsaspekt har i konceptet ett antal tillhörande funktionskrav, som i detta verktyg har delats in och kvantifierats i olika indikatorer. 
Bedömning av respektive indikator har baserats på Region Skånes koncept för supercykelvägarna och därefter kvantifierats. Kvalitetsaspekterna samt indikatorernas kvantifiering och viktning har gjorts i nära samarbete med Region Skåne under framtagandet av utvärderingsverktyget.  </t>
    </r>
  </si>
  <si>
    <t xml:space="preserve">För att verktyget ska kunna generera ett resultat är det nödvändigt att en översiktlig inventering görs, om data inte finns tillgängligt sedan tidigare. Detta görs med fördel genom att cykla sträckan, men det är även möjligt att inventera sträckan med hjälp av digitala verktyg som exempelvis Google Street View. För vissa indikatorer (bl. a. genhetskvot, sträcka med blandtrafik) är det tillräckligt att mäta i ett kartverktyg. </t>
  </si>
  <si>
    <t>När utvärderingsmallen har fyllts i för den valda supercykelvägen görs en samlad bedömning i fliken Resultat. Här visas bedömning för respektive kvalitetsaspekt samt den övergripande klassificeringen som supercykelvägen erhållit. En mer ingående bedömning av respektive kvalitetsaspekt visas i den fliken Utvärderingsmall. 
Resultatet går att skriva ut eller spara som PDF. Här ska utskrift med normala marginaler användas för snyggast utformning.</t>
  </si>
  <si>
    <t>- Väghållare</t>
  </si>
  <si>
    <t>Delsträcka 1</t>
  </si>
  <si>
    <t>Delsträcka 2</t>
  </si>
  <si>
    <t>Delsträcka 3</t>
  </si>
  <si>
    <t>Delsträcka 4</t>
  </si>
  <si>
    <t>Lägg in karta</t>
  </si>
  <si>
    <t>0.1</t>
  </si>
  <si>
    <t>0.2</t>
  </si>
  <si>
    <t>1.0</t>
  </si>
  <si>
    <t>Järnvägsstationer med persontrafik och större knutpunkter för regionbussar</t>
  </si>
  <si>
    <t xml:space="preserve">Typ av blandtrafik </t>
  </si>
  <si>
    <t>Hämtas från Kapacitet och separering ovan</t>
  </si>
  <si>
    <t>Kommentar: Inmatning</t>
  </si>
  <si>
    <t>Gena cykelvägar till närliggande bytespunkter</t>
  </si>
  <si>
    <t>Vägvisning till närliggande bytespunkter</t>
  </si>
  <si>
    <t>Gena cykelvägar till närliggande målpunkter</t>
  </si>
  <si>
    <t>Vägvisning till närliggande målpunkter</t>
  </si>
  <si>
    <r>
      <t xml:space="preserve">Andel av totala antalet kopplingar </t>
    </r>
    <r>
      <rPr>
        <i/>
        <sz val="11"/>
        <color theme="1"/>
        <rFont val="Arial"/>
        <family val="2"/>
      </rPr>
      <t xml:space="preserve">utan </t>
    </r>
    <r>
      <rPr>
        <sz val="11"/>
        <color theme="1"/>
        <rFont val="Arial"/>
        <family val="2"/>
      </rPr>
      <t>hinder</t>
    </r>
  </si>
  <si>
    <t>&gt;80%</t>
  </si>
  <si>
    <r>
      <t xml:space="preserve">För varje kvalitetsaspekt görs en samlad bedömning som beaktar värderingen för respektive indikator. Indikatorerna är viktade med värdena </t>
    </r>
    <r>
      <rPr>
        <i/>
        <sz val="11"/>
        <rFont val="Arial"/>
        <family val="2"/>
      </rPr>
      <t xml:space="preserve">1 </t>
    </r>
    <r>
      <rPr>
        <sz val="11"/>
        <rFont val="Arial"/>
        <family val="2"/>
      </rPr>
      <t>eller</t>
    </r>
    <r>
      <rPr>
        <i/>
        <sz val="11"/>
        <rFont val="Arial"/>
        <family val="2"/>
      </rPr>
      <t xml:space="preserve"> 2</t>
    </r>
    <r>
      <rPr>
        <sz val="11"/>
        <rFont val="Arial"/>
        <family val="2"/>
      </rPr>
      <t>, vilket betyder att vissa indikatorer värderas högre i förhållande till övriga indikatorer. Genomsnittet av indikatorernas bedömning resulterar i en samlad bedömning för kvalitetsaspekten. För de indikatorer där det inte är möjligt att göra en bedömning eller data inte finns tillgänglig lämnas cellerna blanka. Dessa indikatorer räknas då inte med i bedömningen för kvalitetsaspekten eller helhetsbedömningen av supercykelvägen.</t>
    </r>
  </si>
  <si>
    <t>Möjliggjort att lägga in karta
Justerat för bugg kring blandtrafik</t>
  </si>
  <si>
    <t>Hinder längs med superycykelvägen för cyklister innefattar bl.a. bilspärrar, cykelfållor, felplacerade elskåp/stolpar eller papperskorgar. Det kan även innefatta cykelvägar i olika plan som avskiljs med trappor eller planskildhet där cykelvägar korsas.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</si>
</sst>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56" x14ac:knownFonts="1">
    <font>
      <sz val="10"/>
      <color theme="1"/>
      <name val="Verdana"/>
      <family val="2"/>
      <scheme val="minor"/>
    </font>
    <font>
      <sz val="11"/>
      <color theme="1"/>
      <name val="Verdana"/>
      <family val="2"/>
      <scheme val="minor"/>
    </font>
    <font>
      <sz val="11"/>
      <color rgb="FF006100"/>
      <name val="Verdana"/>
      <family val="2"/>
      <scheme val="minor"/>
    </font>
    <font>
      <sz val="11"/>
      <color rgb="FF9C0006"/>
      <name val="Verdana"/>
      <family val="2"/>
      <scheme val="minor"/>
    </font>
    <font>
      <sz val="11"/>
      <color rgb="FF9C5700"/>
      <name val="Verdana"/>
      <family val="2"/>
      <scheme val="minor"/>
    </font>
    <font>
      <sz val="11"/>
      <color rgb="FF3F3F76"/>
      <name val="Verdana"/>
      <family val="2"/>
      <scheme val="minor"/>
    </font>
    <font>
      <b/>
      <sz val="11"/>
      <color rgb="FF3F3F3F"/>
      <name val="Verdana"/>
      <family val="2"/>
      <scheme val="minor"/>
    </font>
    <font>
      <b/>
      <sz val="11"/>
      <color rgb="FFFA7D00"/>
      <name val="Verdana"/>
      <family val="2"/>
      <scheme val="minor"/>
    </font>
    <font>
      <sz val="11"/>
      <color rgb="FFFA7D00"/>
      <name val="Verdana"/>
      <family val="2"/>
      <scheme val="minor"/>
    </font>
    <font>
      <b/>
      <sz val="11"/>
      <color theme="0"/>
      <name val="Verdana"/>
      <family val="2"/>
      <scheme val="minor"/>
    </font>
    <font>
      <sz val="11"/>
      <color rgb="FFFF0000"/>
      <name val="Verdana"/>
      <family val="2"/>
      <scheme val="minor"/>
    </font>
    <font>
      <i/>
      <sz val="11"/>
      <color rgb="FF7F7F7F"/>
      <name val="Verdana"/>
      <family val="2"/>
      <scheme val="minor"/>
    </font>
    <font>
      <sz val="9"/>
      <color indexed="81"/>
      <name val="Tahoma"/>
      <family val="2"/>
    </font>
    <font>
      <sz val="10"/>
      <color theme="1"/>
      <name val="Verdana"/>
      <family val="2"/>
      <scheme val="minor"/>
    </font>
    <font>
      <sz val="10"/>
      <color theme="1"/>
      <name val="Arial"/>
      <family val="2"/>
    </font>
    <font>
      <b/>
      <sz val="10"/>
      <color theme="1"/>
      <name val="Arial"/>
      <family val="2"/>
    </font>
    <font>
      <sz val="11"/>
      <color theme="1"/>
      <name val="Arial"/>
      <family val="2"/>
    </font>
    <font>
      <b/>
      <sz val="11"/>
      <color theme="1"/>
      <name val="Arial"/>
      <family val="2"/>
    </font>
    <font>
      <sz val="11"/>
      <color rgb="FFFF0000"/>
      <name val="Arial"/>
      <family val="2"/>
    </font>
    <font>
      <b/>
      <sz val="11"/>
      <color rgb="FFFF0000"/>
      <name val="Arial"/>
      <family val="2"/>
    </font>
    <font>
      <i/>
      <sz val="11"/>
      <color theme="1"/>
      <name val="Arial"/>
      <family val="2"/>
    </font>
    <font>
      <sz val="11"/>
      <name val="Arial"/>
      <family val="2"/>
    </font>
    <font>
      <b/>
      <i/>
      <sz val="11"/>
      <color theme="1"/>
      <name val="Arial"/>
      <family val="2"/>
    </font>
    <font>
      <sz val="11"/>
      <color theme="0"/>
      <name val="Arial"/>
      <family val="2"/>
    </font>
    <font>
      <b/>
      <sz val="22"/>
      <color theme="1"/>
      <name val="Arial"/>
      <family val="2"/>
    </font>
    <font>
      <i/>
      <sz val="9"/>
      <color theme="1"/>
      <name val="Arial"/>
      <family val="2"/>
    </font>
    <font>
      <sz val="11"/>
      <color rgb="FFED0025"/>
      <name val="Arial"/>
      <family val="2"/>
    </font>
    <font>
      <b/>
      <sz val="11"/>
      <color rgb="FFED0025"/>
      <name val="Arial"/>
      <family val="2"/>
    </font>
    <font>
      <sz val="12"/>
      <color theme="1"/>
      <name val="Arial"/>
      <family val="2"/>
    </font>
    <font>
      <b/>
      <sz val="12"/>
      <color theme="1"/>
      <name val="Arial"/>
      <family val="2"/>
    </font>
    <font>
      <sz val="12"/>
      <color theme="0"/>
      <name val="Arial"/>
      <family val="2"/>
    </font>
    <font>
      <sz val="11"/>
      <color rgb="FFFFFF99"/>
      <name val="Arial"/>
      <family val="2"/>
    </font>
    <font>
      <i/>
      <sz val="11"/>
      <name val="Arial"/>
      <family val="2"/>
    </font>
    <font>
      <sz val="11"/>
      <color theme="1"/>
      <name val="Arial"/>
      <family val="2"/>
    </font>
    <font>
      <sz val="11"/>
      <color rgb="FFED0025"/>
      <name val="Arial"/>
      <family val="2"/>
    </font>
    <font>
      <sz val="10"/>
      <color rgb="FFC00000"/>
      <name val="Arial"/>
      <family val="2"/>
    </font>
    <font>
      <b/>
      <sz val="11"/>
      <name val="Arial"/>
      <family val="2"/>
    </font>
    <font>
      <sz val="10"/>
      <name val="Arial"/>
      <family val="2"/>
    </font>
    <font>
      <u/>
      <sz val="11"/>
      <color theme="1"/>
      <name val="Arial"/>
      <family val="2"/>
    </font>
    <font>
      <b/>
      <sz val="11"/>
      <color theme="0"/>
      <name val="Arial"/>
      <family val="2"/>
    </font>
    <font>
      <b/>
      <sz val="18"/>
      <color theme="1"/>
      <name val="Arial"/>
      <family val="2"/>
    </font>
    <font>
      <sz val="10"/>
      <color theme="1"/>
      <name val="Arial"/>
      <family val="2"/>
    </font>
    <font>
      <b/>
      <sz val="22"/>
      <color theme="1"/>
      <name val="Arial"/>
      <family val="2"/>
    </font>
    <font>
      <b/>
      <sz val="10"/>
      <color rgb="FFC00000"/>
      <name val="Arial"/>
      <family val="2"/>
    </font>
    <font>
      <sz val="12"/>
      <name val="Arial"/>
      <family val="2"/>
    </font>
    <font>
      <b/>
      <sz val="12"/>
      <name val="Arial"/>
      <family val="2"/>
    </font>
    <font>
      <i/>
      <sz val="11"/>
      <color theme="0"/>
      <name val="Arial"/>
      <family val="2"/>
    </font>
    <font>
      <sz val="26"/>
      <color theme="1"/>
      <name val="Arial"/>
      <family val="2"/>
    </font>
    <font>
      <b/>
      <sz val="16"/>
      <color theme="1"/>
      <name val="Arial"/>
      <family val="2"/>
    </font>
    <font>
      <i/>
      <sz val="10"/>
      <color theme="1"/>
      <name val="Arial"/>
      <family val="2"/>
    </font>
    <font>
      <sz val="11"/>
      <color rgb="FFFFFFCC"/>
      <name val="Arial"/>
      <family val="2"/>
    </font>
    <font>
      <sz val="11"/>
      <color theme="1"/>
      <name val="Arial"/>
    </font>
    <font>
      <b/>
      <sz val="11"/>
      <color theme="1"/>
      <name val="Arial"/>
    </font>
    <font>
      <b/>
      <sz val="12"/>
      <color theme="0"/>
      <name val="Arial"/>
      <family val="2"/>
    </font>
    <font>
      <i/>
      <u/>
      <sz val="11"/>
      <color theme="1"/>
      <name val="Arial"/>
      <family val="2"/>
    </font>
    <font>
      <b/>
      <sz val="10"/>
      <name val="Arial"/>
      <family val="2"/>
    </font>
  </fonts>
  <fills count="1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rgb="FFFFFFCC"/>
        <bgColor indexed="64"/>
      </patternFill>
    </fill>
    <fill>
      <patternFill patternType="solid">
        <fgColor rgb="FFFFFF99"/>
        <bgColor indexed="64"/>
      </patternFill>
    </fill>
    <fill>
      <patternFill patternType="solid">
        <fgColor theme="0"/>
        <bgColor indexed="64"/>
      </patternFill>
    </fill>
    <fill>
      <patternFill patternType="solid">
        <fgColor rgb="FFF5D300"/>
        <bgColor indexed="64"/>
      </patternFill>
    </fill>
  </fills>
  <borders count="66">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ck">
        <color rgb="FFF5D300"/>
      </bottom>
      <diagonal/>
    </border>
    <border>
      <left style="thick">
        <color rgb="FFF5D300"/>
      </left>
      <right/>
      <top style="thick">
        <color rgb="FFF5D300"/>
      </top>
      <bottom/>
      <diagonal/>
    </border>
    <border>
      <left/>
      <right/>
      <top style="thick">
        <color rgb="FFF5D300"/>
      </top>
      <bottom/>
      <diagonal/>
    </border>
    <border>
      <left/>
      <right style="thick">
        <color rgb="FFF5D300"/>
      </right>
      <top style="thick">
        <color rgb="FFF5D300"/>
      </top>
      <bottom/>
      <diagonal/>
    </border>
    <border>
      <left style="thick">
        <color rgb="FFF5D300"/>
      </left>
      <right/>
      <top/>
      <bottom/>
      <diagonal/>
    </border>
    <border>
      <left/>
      <right style="thick">
        <color rgb="FFF5D300"/>
      </right>
      <top/>
      <bottom/>
      <diagonal/>
    </border>
    <border>
      <left style="thick">
        <color rgb="FFF5D300"/>
      </left>
      <right/>
      <top/>
      <bottom style="thick">
        <color rgb="FFF5D300"/>
      </bottom>
      <diagonal/>
    </border>
    <border>
      <left/>
      <right style="thick">
        <color rgb="FFF5D300"/>
      </right>
      <top/>
      <bottom style="thick">
        <color rgb="FFF5D300"/>
      </bottom>
      <diagonal/>
    </border>
    <border>
      <left style="mediumDashed">
        <color rgb="FFF5D300"/>
      </left>
      <right style="mediumDashed">
        <color rgb="FFF5D300"/>
      </right>
      <top style="mediumDashed">
        <color rgb="FFF5D300"/>
      </top>
      <bottom style="mediumDashed">
        <color rgb="FFF5D300"/>
      </bottom>
      <diagonal/>
    </border>
    <border>
      <left style="medium">
        <color rgb="FFF5D300"/>
      </left>
      <right style="medium">
        <color rgb="FFF5D300"/>
      </right>
      <top style="medium">
        <color rgb="FFF5D300"/>
      </top>
      <bottom style="medium">
        <color rgb="FFF5D300"/>
      </bottom>
      <diagonal/>
    </border>
    <border>
      <left style="medium">
        <color rgb="FFF5D300"/>
      </left>
      <right style="medium">
        <color rgb="FFF5D300"/>
      </right>
      <top style="medium">
        <color rgb="FFF5D300"/>
      </top>
      <bottom/>
      <diagonal/>
    </border>
    <border>
      <left style="mediumDashed">
        <color rgb="FFF5D300"/>
      </left>
      <right/>
      <top style="mediumDashed">
        <color rgb="FFF5D300"/>
      </top>
      <bottom style="mediumDashed">
        <color rgb="FFF5D300"/>
      </bottom>
      <diagonal/>
    </border>
    <border>
      <left/>
      <right/>
      <top style="mediumDashed">
        <color rgb="FFF5D300"/>
      </top>
      <bottom style="mediumDashed">
        <color rgb="FFF5D300"/>
      </bottom>
      <diagonal/>
    </border>
    <border>
      <left/>
      <right style="mediumDashed">
        <color rgb="FFF5D300"/>
      </right>
      <top style="mediumDashed">
        <color rgb="FFF5D300"/>
      </top>
      <bottom style="mediumDashed">
        <color rgb="FFF5D300"/>
      </bottom>
      <diagonal/>
    </border>
    <border>
      <left style="mediumDashed">
        <color rgb="FFF5D300"/>
      </left>
      <right style="thin">
        <color indexed="64"/>
      </right>
      <top style="mediumDashed">
        <color rgb="FFF5D300"/>
      </top>
      <bottom style="mediumDashed">
        <color rgb="FFF5D300"/>
      </bottom>
      <diagonal/>
    </border>
    <border>
      <left style="thin">
        <color indexed="64"/>
      </left>
      <right style="thin">
        <color indexed="64"/>
      </right>
      <top style="mediumDashed">
        <color rgb="FFF5D300"/>
      </top>
      <bottom style="mediumDashed">
        <color rgb="FFF5D300"/>
      </bottom>
      <diagonal/>
    </border>
    <border>
      <left style="thin">
        <color indexed="64"/>
      </left>
      <right style="mediumDashed">
        <color rgb="FFF5D300"/>
      </right>
      <top style="mediumDashed">
        <color rgb="FFF5D300"/>
      </top>
      <bottom style="mediumDashed">
        <color rgb="FFF5D300"/>
      </bottom>
      <diagonal/>
    </border>
    <border>
      <left/>
      <right style="thin">
        <color indexed="64"/>
      </right>
      <top/>
      <bottom/>
      <diagonal/>
    </border>
    <border>
      <left style="thin">
        <color indexed="64"/>
      </left>
      <right/>
      <top/>
      <bottom/>
      <diagonal/>
    </border>
    <border>
      <left style="medium">
        <color rgb="FFF5D300"/>
      </left>
      <right style="medium">
        <color rgb="FFF5D300"/>
      </right>
      <top/>
      <bottom style="medium">
        <color rgb="FFF5D300"/>
      </bottom>
      <diagonal/>
    </border>
    <border>
      <left style="medium">
        <color rgb="FFF5D300"/>
      </left>
      <right/>
      <top style="medium">
        <color rgb="FFF5D300"/>
      </top>
      <bottom style="medium">
        <color rgb="FFF5D300"/>
      </bottom>
      <diagonal/>
    </border>
    <border>
      <left style="medium">
        <color rgb="FFF5D300"/>
      </left>
      <right style="medium">
        <color rgb="FFF5D300"/>
      </right>
      <top/>
      <bottom/>
      <diagonal/>
    </border>
    <border>
      <left/>
      <right style="medium">
        <color rgb="FFF5D300"/>
      </right>
      <top style="medium">
        <color rgb="FFF5D300"/>
      </top>
      <bottom style="medium">
        <color rgb="FFF5D300"/>
      </bottom>
      <diagonal/>
    </border>
    <border>
      <left/>
      <right/>
      <top style="medium">
        <color rgb="FFF5D300"/>
      </top>
      <bottom style="medium">
        <color rgb="FFF5D300"/>
      </bottom>
      <diagonal/>
    </border>
    <border>
      <left style="medium">
        <color rgb="FFFFC000"/>
      </left>
      <right/>
      <top style="medium">
        <color rgb="FFFFC000"/>
      </top>
      <bottom/>
      <diagonal/>
    </border>
    <border>
      <left/>
      <right/>
      <top style="medium">
        <color rgb="FFFFC000"/>
      </top>
      <bottom/>
      <diagonal/>
    </border>
    <border>
      <left/>
      <right style="medium">
        <color rgb="FFFFC000"/>
      </right>
      <top style="medium">
        <color rgb="FFFFC000"/>
      </top>
      <bottom/>
      <diagonal/>
    </border>
    <border>
      <left style="medium">
        <color rgb="FFFFC000"/>
      </left>
      <right/>
      <top/>
      <bottom/>
      <diagonal/>
    </border>
    <border>
      <left/>
      <right style="medium">
        <color rgb="FFFFC000"/>
      </right>
      <top/>
      <bottom/>
      <diagonal/>
    </border>
    <border>
      <left style="medium">
        <color rgb="FFFFC000"/>
      </left>
      <right style="medium">
        <color rgb="FFF5D300"/>
      </right>
      <top style="medium">
        <color rgb="FFF5D300"/>
      </top>
      <bottom style="medium">
        <color rgb="FFF5D300"/>
      </bottom>
      <diagonal/>
    </border>
    <border>
      <left style="medium">
        <color rgb="FFF5D300"/>
      </left>
      <right style="medium">
        <color rgb="FFFFC000"/>
      </right>
      <top style="medium">
        <color rgb="FFF5D300"/>
      </top>
      <bottom style="medium">
        <color rgb="FFF5D300"/>
      </bottom>
      <diagonal/>
    </border>
    <border>
      <left style="medium">
        <color rgb="FFFFC000"/>
      </left>
      <right style="medium">
        <color rgb="FFF5D300"/>
      </right>
      <top style="medium">
        <color rgb="FFF5D300"/>
      </top>
      <bottom style="medium">
        <color rgb="FFFFC000"/>
      </bottom>
      <diagonal/>
    </border>
    <border>
      <left style="medium">
        <color rgb="FFF5D300"/>
      </left>
      <right style="medium">
        <color rgb="FFF5D300"/>
      </right>
      <top style="medium">
        <color rgb="FFF5D300"/>
      </top>
      <bottom style="medium">
        <color rgb="FFFFC000"/>
      </bottom>
      <diagonal/>
    </border>
    <border>
      <left style="medium">
        <color rgb="FFF5D300"/>
      </left>
      <right style="medium">
        <color rgb="FFFFC000"/>
      </right>
      <top style="medium">
        <color rgb="FFF5D300"/>
      </top>
      <bottom style="medium">
        <color rgb="FFFFC000"/>
      </bottom>
      <diagonal/>
    </border>
    <border>
      <left/>
      <right style="medium">
        <color rgb="FFF5D300"/>
      </right>
      <top/>
      <bottom/>
      <diagonal/>
    </border>
    <border>
      <left style="medium">
        <color rgb="FFF5D300"/>
      </left>
      <right/>
      <top style="medium">
        <color rgb="FFF5D300"/>
      </top>
      <bottom/>
      <diagonal/>
    </border>
    <border>
      <left/>
      <right/>
      <top style="medium">
        <color rgb="FFF5D300"/>
      </top>
      <bottom/>
      <diagonal/>
    </border>
    <border>
      <left/>
      <right style="medium">
        <color rgb="FFF5D300"/>
      </right>
      <top style="medium">
        <color rgb="FFF5D300"/>
      </top>
      <bottom/>
      <diagonal/>
    </border>
    <border>
      <left style="medium">
        <color rgb="FFF5D300"/>
      </left>
      <right/>
      <top/>
      <bottom/>
      <diagonal/>
    </border>
    <border>
      <left style="medium">
        <color rgb="FFF5D300"/>
      </left>
      <right/>
      <top/>
      <bottom style="medium">
        <color rgb="FFF5D300"/>
      </bottom>
      <diagonal/>
    </border>
    <border>
      <left/>
      <right/>
      <top/>
      <bottom style="medium">
        <color rgb="FFF5D300"/>
      </bottom>
      <diagonal/>
    </border>
    <border>
      <left/>
      <right style="medium">
        <color rgb="FFF5D300"/>
      </right>
      <top/>
      <bottom style="medium">
        <color rgb="FFF5D300"/>
      </bottom>
      <diagonal/>
    </border>
    <border>
      <left style="thin">
        <color indexed="64"/>
      </left>
      <right style="medium">
        <color rgb="FFF5D300"/>
      </right>
      <top/>
      <bottom/>
      <diagonal/>
    </border>
    <border>
      <left/>
      <right style="thin">
        <color rgb="FFF5D300"/>
      </right>
      <top/>
      <bottom/>
      <diagonal/>
    </border>
    <border>
      <left style="thin">
        <color indexed="64"/>
      </left>
      <right style="thin">
        <color indexed="64"/>
      </right>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style="medium">
        <color rgb="FFF5D300"/>
      </top>
      <bottom style="medium">
        <color rgb="FFF5D300"/>
      </bottom>
      <diagonal/>
    </border>
    <border>
      <left style="medium">
        <color theme="0"/>
      </left>
      <right/>
      <top/>
      <bottom style="medium">
        <color rgb="FFF5D300"/>
      </bottom>
      <diagonal/>
    </border>
    <border>
      <left style="medium">
        <color rgb="FFF5D300"/>
      </left>
      <right style="medium">
        <color theme="0"/>
      </right>
      <top/>
      <bottom style="medium">
        <color rgb="FFF5D300"/>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s>
  <cellStyleXfs count="13">
    <xf numFmtId="0" fontId="0" fillId="0" borderId="0"/>
    <xf numFmtId="0" fontId="2" fillId="2" borderId="0" applyNumberFormat="0" applyBorder="0" applyAlignment="0" applyProtection="0"/>
    <xf numFmtId="0" fontId="3" fillId="3" borderId="0" applyNumberFormat="0" applyBorder="0" applyAlignment="0" applyProtection="0"/>
    <xf numFmtId="0" fontId="4" fillId="4" borderId="0" applyNumberFormat="0" applyBorder="0" applyAlignment="0" applyProtection="0"/>
    <xf numFmtId="0" fontId="5" fillId="5" borderId="1" applyNumberFormat="0" applyAlignment="0" applyProtection="0"/>
    <xf numFmtId="0" fontId="6" fillId="6" borderId="2" applyNumberFormat="0" applyAlignment="0" applyProtection="0"/>
    <xf numFmtId="0" fontId="7" fillId="6" borderId="1" applyNumberFormat="0" applyAlignment="0" applyProtection="0"/>
    <xf numFmtId="0" fontId="8" fillId="0" borderId="3" applyNumberFormat="0" applyFill="0" applyAlignment="0" applyProtection="0"/>
    <xf numFmtId="0" fontId="9" fillId="7" borderId="4" applyNumberFormat="0" applyAlignment="0" applyProtection="0"/>
    <xf numFmtId="0" fontId="10" fillId="0" borderId="0" applyNumberFormat="0" applyFill="0" applyBorder="0" applyAlignment="0" applyProtection="0"/>
    <xf numFmtId="0" fontId="1" fillId="8" borderId="5" applyNumberFormat="0" applyFont="0" applyAlignment="0" applyProtection="0"/>
    <xf numFmtId="0" fontId="11" fillId="0" borderId="0" applyNumberFormat="0" applyFill="0" applyBorder="0" applyAlignment="0" applyProtection="0"/>
    <xf numFmtId="9" fontId="13" fillId="0" borderId="0" applyFont="0" applyFill="0" applyBorder="0" applyAlignment="0" applyProtection="0"/>
  </cellStyleXfs>
  <cellXfs count="563">
    <xf numFmtId="0" fontId="0" fillId="0" borderId="0" xfId="0"/>
    <xf numFmtId="0" fontId="14" fillId="0" borderId="0" xfId="0" applyFont="1"/>
    <xf numFmtId="0" fontId="16" fillId="10" borderId="0" xfId="0" applyFont="1" applyFill="1"/>
    <xf numFmtId="0" fontId="16" fillId="0" borderId="0" xfId="0" applyFont="1"/>
    <xf numFmtId="0" fontId="16" fillId="10" borderId="0" xfId="0" applyFont="1" applyFill="1" applyBorder="1"/>
    <xf numFmtId="0" fontId="16" fillId="10" borderId="0" xfId="0" applyFont="1" applyFill="1" applyAlignment="1">
      <alignment vertical="center"/>
    </xf>
    <xf numFmtId="0" fontId="16" fillId="11" borderId="0" xfId="0" applyFont="1" applyFill="1"/>
    <xf numFmtId="0" fontId="16" fillId="0" borderId="0" xfId="0" applyFont="1" applyFill="1" applyBorder="1"/>
    <xf numFmtId="9" fontId="16" fillId="0" borderId="0" xfId="0" applyNumberFormat="1" applyFont="1" applyFill="1" applyBorder="1"/>
    <xf numFmtId="9" fontId="18" fillId="0" borderId="0" xfId="0" applyNumberFormat="1" applyFont="1" applyFill="1" applyBorder="1"/>
    <xf numFmtId="0" fontId="16" fillId="0" borderId="0" xfId="0" applyFont="1" applyFill="1" applyBorder="1" applyAlignment="1">
      <alignment horizontal="center" vertical="center"/>
    </xf>
    <xf numFmtId="9" fontId="16" fillId="0" borderId="0" xfId="0" applyNumberFormat="1" applyFont="1" applyFill="1" applyBorder="1" applyAlignment="1">
      <alignment horizontal="center"/>
    </xf>
    <xf numFmtId="0" fontId="16" fillId="0" borderId="0" xfId="0" applyFont="1" applyFill="1" applyBorder="1" applyAlignment="1">
      <alignment horizontal="center"/>
    </xf>
    <xf numFmtId="0" fontId="18" fillId="0" borderId="0" xfId="0" applyFont="1" applyFill="1" applyBorder="1" applyAlignment="1">
      <alignment horizontal="center"/>
    </xf>
    <xf numFmtId="0" fontId="16" fillId="0" borderId="0" xfId="0" applyFont="1" applyFill="1" applyBorder="1" applyAlignment="1"/>
    <xf numFmtId="9" fontId="16" fillId="0" borderId="0" xfId="0" applyNumberFormat="1" applyFont="1" applyFill="1" applyBorder="1" applyAlignment="1">
      <alignment horizontal="center" vertical="center"/>
    </xf>
    <xf numFmtId="0" fontId="16" fillId="0" borderId="0" xfId="0" applyFont="1" applyFill="1" applyBorder="1" applyAlignment="1">
      <alignment horizontal="left"/>
    </xf>
    <xf numFmtId="0" fontId="18" fillId="0" borderId="0" xfId="0" applyFont="1" applyFill="1" applyBorder="1"/>
    <xf numFmtId="0" fontId="16" fillId="0" borderId="0" xfId="0" applyFont="1" applyFill="1" applyBorder="1" applyAlignment="1">
      <alignment wrapText="1"/>
    </xf>
    <xf numFmtId="9" fontId="16" fillId="0" borderId="0" xfId="0" applyNumberFormat="1" applyFont="1" applyFill="1" applyBorder="1" applyAlignment="1">
      <alignment horizontal="right"/>
    </xf>
    <xf numFmtId="9" fontId="16" fillId="0" borderId="0" xfId="0" applyNumberFormat="1" applyFont="1" applyFill="1" applyBorder="1" applyAlignment="1">
      <alignment horizontal="left"/>
    </xf>
    <xf numFmtId="0" fontId="16" fillId="0" borderId="0" xfId="0" applyFont="1" applyFill="1" applyBorder="1" applyAlignment="1">
      <alignment horizontal="right"/>
    </xf>
    <xf numFmtId="0" fontId="20" fillId="0" borderId="0" xfId="0" applyFont="1" applyFill="1" applyBorder="1" applyAlignment="1">
      <alignment horizontal="center" vertical="center"/>
    </xf>
    <xf numFmtId="0" fontId="16" fillId="0" borderId="0" xfId="0" applyFont="1" applyFill="1" applyBorder="1" applyAlignment="1">
      <alignment vertical="center"/>
    </xf>
    <xf numFmtId="9" fontId="20" fillId="0" borderId="0" xfId="0" applyNumberFormat="1" applyFont="1" applyFill="1" applyBorder="1" applyAlignment="1">
      <alignment horizontal="center" vertical="center"/>
    </xf>
    <xf numFmtId="0" fontId="16" fillId="0" borderId="0" xfId="0" applyFont="1" applyFill="1" applyBorder="1" applyAlignment="1">
      <alignment horizontal="left" vertical="center"/>
    </xf>
    <xf numFmtId="9" fontId="16" fillId="0" borderId="0" xfId="12" applyFont="1" applyFill="1" applyBorder="1" applyAlignment="1">
      <alignment horizontal="center"/>
    </xf>
    <xf numFmtId="9" fontId="16" fillId="0" borderId="0" xfId="12" applyFont="1" applyFill="1" applyBorder="1"/>
    <xf numFmtId="9" fontId="16" fillId="0" borderId="0" xfId="0" applyNumberFormat="1" applyFont="1" applyFill="1" applyBorder="1" applyAlignment="1">
      <alignment horizontal="center" vertical="center"/>
    </xf>
    <xf numFmtId="0" fontId="16" fillId="0" borderId="0" xfId="0" applyFont="1" applyFill="1" applyBorder="1" applyAlignment="1">
      <alignment horizontal="center" vertical="center"/>
    </xf>
    <xf numFmtId="0" fontId="20" fillId="0" borderId="0" xfId="0" applyFont="1" applyFill="1" applyBorder="1" applyAlignment="1">
      <alignment horizontal="center" vertical="center"/>
    </xf>
    <xf numFmtId="0" fontId="16" fillId="0" borderId="0" xfId="0" applyFont="1" applyFill="1" applyBorder="1" applyAlignment="1">
      <alignment horizontal="left" vertical="center"/>
    </xf>
    <xf numFmtId="9" fontId="16" fillId="0" borderId="0" xfId="0" applyNumberFormat="1" applyFont="1" applyFill="1" applyBorder="1" applyAlignment="1">
      <alignment horizontal="center" vertical="center"/>
    </xf>
    <xf numFmtId="0" fontId="16" fillId="0" borderId="0" xfId="0" applyFont="1" applyFill="1" applyBorder="1" applyAlignment="1">
      <alignment horizontal="center"/>
    </xf>
    <xf numFmtId="0" fontId="16" fillId="0" borderId="0" xfId="0" applyFont="1" applyAlignment="1">
      <alignment horizontal="center"/>
    </xf>
    <xf numFmtId="9" fontId="20" fillId="0" borderId="0" xfId="0" applyNumberFormat="1" applyFont="1" applyFill="1" applyBorder="1" applyAlignment="1">
      <alignment vertical="center"/>
    </xf>
    <xf numFmtId="0" fontId="20" fillId="0" borderId="0" xfId="0" applyFont="1" applyFill="1" applyBorder="1" applyAlignment="1">
      <alignment vertical="center"/>
    </xf>
    <xf numFmtId="0" fontId="20" fillId="0" borderId="0" xfId="0" applyFont="1" applyFill="1" applyBorder="1"/>
    <xf numFmtId="9" fontId="20" fillId="0" borderId="0" xfId="0" applyNumberFormat="1" applyFont="1" applyFill="1" applyBorder="1"/>
    <xf numFmtId="0" fontId="14" fillId="0" borderId="0" xfId="0" applyFont="1" applyFill="1"/>
    <xf numFmtId="0" fontId="15" fillId="0" borderId="0" xfId="0" applyFont="1" applyFill="1"/>
    <xf numFmtId="0" fontId="15" fillId="0" borderId="0" xfId="0" applyFont="1"/>
    <xf numFmtId="9" fontId="16" fillId="0" borderId="0" xfId="0" applyNumberFormat="1" applyFont="1" applyFill="1" applyBorder="1" applyAlignment="1">
      <alignment vertical="center"/>
    </xf>
    <xf numFmtId="0" fontId="14" fillId="0" borderId="0" xfId="0" applyFont="1" applyAlignment="1">
      <alignment horizontal="left"/>
    </xf>
    <xf numFmtId="0" fontId="15" fillId="0" borderId="0" xfId="0" applyFont="1" applyFill="1" applyAlignment="1">
      <alignment horizontal="left"/>
    </xf>
    <xf numFmtId="0" fontId="14" fillId="0" borderId="0" xfId="0" applyFont="1" applyFill="1" applyAlignment="1">
      <alignment horizontal="left"/>
    </xf>
    <xf numFmtId="1" fontId="16" fillId="0" borderId="0" xfId="0" applyNumberFormat="1" applyFont="1" applyFill="1" applyBorder="1"/>
    <xf numFmtId="0" fontId="15" fillId="0" borderId="0" xfId="0" applyFont="1" applyAlignment="1">
      <alignment horizontal="left" wrapText="1"/>
    </xf>
    <xf numFmtId="0" fontId="17" fillId="0" borderId="0" xfId="0" applyFont="1" applyFill="1" applyBorder="1" applyAlignment="1">
      <alignment horizontal="left" wrapText="1"/>
    </xf>
    <xf numFmtId="9" fontId="20" fillId="0" borderId="0" xfId="0" applyNumberFormat="1" applyFont="1" applyFill="1" applyBorder="1" applyAlignment="1">
      <alignment horizontal="left" vertical="center"/>
    </xf>
    <xf numFmtId="9" fontId="16" fillId="0" borderId="0" xfId="0" applyNumberFormat="1" applyFont="1" applyFill="1" applyBorder="1" applyAlignment="1">
      <alignment horizontal="left" vertical="center"/>
    </xf>
    <xf numFmtId="0" fontId="14" fillId="11" borderId="0" xfId="0" applyFont="1" applyFill="1" applyBorder="1"/>
    <xf numFmtId="0" fontId="14" fillId="0" borderId="0" xfId="0" applyFont="1" applyFill="1" applyBorder="1" applyAlignment="1"/>
    <xf numFmtId="0" fontId="16" fillId="12" borderId="0" xfId="0" applyFont="1" applyFill="1" applyBorder="1" applyAlignment="1">
      <alignment horizontal="center"/>
    </xf>
    <xf numFmtId="0" fontId="16" fillId="12" borderId="0" xfId="0" applyFont="1" applyFill="1" applyBorder="1" applyAlignment="1">
      <alignment horizontal="left"/>
    </xf>
    <xf numFmtId="0" fontId="16" fillId="12" borderId="0" xfId="0" applyFont="1" applyFill="1" applyBorder="1" applyAlignment="1"/>
    <xf numFmtId="0" fontId="16" fillId="10" borderId="0" xfId="0" applyFont="1" applyFill="1" applyAlignment="1">
      <alignment horizontal="center"/>
    </xf>
    <xf numFmtId="0" fontId="16" fillId="0" borderId="0" xfId="0" applyFont="1" applyFill="1" applyBorder="1" applyAlignment="1">
      <alignment horizontal="center" vertical="center"/>
    </xf>
    <xf numFmtId="0" fontId="16" fillId="12" borderId="0" xfId="0" applyFont="1" applyFill="1" applyBorder="1" applyAlignment="1">
      <alignment vertical="center"/>
    </xf>
    <xf numFmtId="0" fontId="28" fillId="11" borderId="0" xfId="0" applyFont="1" applyFill="1" applyBorder="1"/>
    <xf numFmtId="0" fontId="29" fillId="11" borderId="0" xfId="0" applyFont="1" applyFill="1" applyBorder="1" applyAlignment="1">
      <alignment horizontal="right"/>
    </xf>
    <xf numFmtId="2" fontId="29" fillId="11" borderId="0" xfId="0" applyNumberFormat="1" applyFont="1" applyFill="1" applyBorder="1"/>
    <xf numFmtId="0" fontId="28" fillId="11" borderId="0" xfId="0" applyFont="1" applyFill="1" applyBorder="1" applyAlignment="1">
      <alignment horizontal="right"/>
    </xf>
    <xf numFmtId="2" fontId="28" fillId="11" borderId="0" xfId="0" applyNumberFormat="1" applyFont="1" applyFill="1" applyBorder="1" applyAlignment="1">
      <alignment horizontal="center"/>
    </xf>
    <xf numFmtId="2" fontId="28" fillId="11" borderId="0" xfId="0" applyNumberFormat="1" applyFont="1" applyFill="1" applyBorder="1"/>
    <xf numFmtId="2" fontId="30" fillId="11" borderId="28" xfId="0" applyNumberFormat="1" applyFont="1" applyFill="1" applyBorder="1" applyAlignment="1">
      <alignment horizontal="left"/>
    </xf>
    <xf numFmtId="0" fontId="28" fillId="11" borderId="27" xfId="0" applyFont="1" applyFill="1" applyBorder="1"/>
    <xf numFmtId="0" fontId="28" fillId="12" borderId="0" xfId="0" applyFont="1" applyFill="1" applyBorder="1"/>
    <xf numFmtId="0" fontId="29" fillId="12" borderId="0" xfId="0" applyFont="1" applyFill="1" applyBorder="1" applyAlignment="1">
      <alignment horizontal="right"/>
    </xf>
    <xf numFmtId="2" fontId="29" fillId="12" borderId="0" xfId="0" applyNumberFormat="1" applyFont="1" applyFill="1" applyBorder="1"/>
    <xf numFmtId="0" fontId="29" fillId="11" borderId="0" xfId="0" applyFont="1" applyFill="1" applyBorder="1"/>
    <xf numFmtId="0" fontId="28" fillId="11" borderId="0" xfId="0" applyFont="1" applyFill="1" applyBorder="1" applyAlignment="1">
      <alignment horizontal="left"/>
    </xf>
    <xf numFmtId="0" fontId="14" fillId="10" borderId="0" xfId="0" applyFont="1" applyFill="1"/>
    <xf numFmtId="0" fontId="16" fillId="10" borderId="0" xfId="0" applyFont="1" applyFill="1" applyAlignment="1">
      <alignment wrapText="1"/>
    </xf>
    <xf numFmtId="0" fontId="14" fillId="11" borderId="0" xfId="0" applyFont="1" applyFill="1"/>
    <xf numFmtId="0" fontId="17" fillId="12" borderId="0" xfId="0" applyFont="1" applyFill="1" applyAlignment="1">
      <alignment vertical="center" wrapText="1"/>
    </xf>
    <xf numFmtId="0" fontId="16" fillId="0" borderId="0" xfId="0" applyFont="1" applyAlignment="1">
      <alignment wrapText="1"/>
    </xf>
    <xf numFmtId="9" fontId="16" fillId="0" borderId="0" xfId="0" applyNumberFormat="1" applyFont="1" applyFill="1" applyBorder="1" applyAlignment="1">
      <alignment wrapText="1"/>
    </xf>
    <xf numFmtId="0" fontId="16" fillId="10" borderId="0" xfId="0" applyFont="1" applyFill="1" applyBorder="1" applyAlignment="1">
      <alignment vertical="center" wrapText="1"/>
    </xf>
    <xf numFmtId="0" fontId="16" fillId="11" borderId="0" xfId="0" applyFont="1" applyFill="1" applyProtection="1"/>
    <xf numFmtId="0" fontId="16" fillId="10" borderId="0" xfId="0" applyFont="1" applyFill="1" applyProtection="1"/>
    <xf numFmtId="0" fontId="16" fillId="10" borderId="0" xfId="0" applyFont="1" applyFill="1" applyAlignment="1" applyProtection="1">
      <alignment horizontal="center"/>
    </xf>
    <xf numFmtId="0" fontId="16" fillId="10" borderId="0" xfId="0" applyFont="1" applyFill="1" applyBorder="1" applyProtection="1"/>
    <xf numFmtId="0" fontId="17" fillId="10" borderId="0" xfId="0" applyFont="1" applyFill="1" applyProtection="1"/>
    <xf numFmtId="0" fontId="16" fillId="10" borderId="0" xfId="0" applyFont="1" applyFill="1" applyAlignment="1" applyProtection="1">
      <alignment horizontal="left"/>
    </xf>
    <xf numFmtId="0" fontId="17" fillId="12" borderId="0" xfId="0" applyFont="1" applyFill="1" applyAlignment="1" applyProtection="1">
      <alignment vertical="center"/>
    </xf>
    <xf numFmtId="0" fontId="16" fillId="12" borderId="0" xfId="0" applyFont="1" applyFill="1" applyAlignment="1" applyProtection="1">
      <alignment horizontal="center"/>
    </xf>
    <xf numFmtId="0" fontId="16" fillId="12" borderId="0" xfId="0" applyFont="1" applyFill="1" applyAlignment="1" applyProtection="1"/>
    <xf numFmtId="0" fontId="16" fillId="11" borderId="0" xfId="0" applyFont="1" applyFill="1" applyAlignment="1" applyProtection="1"/>
    <xf numFmtId="0" fontId="16" fillId="0" borderId="0" xfId="0" applyFont="1" applyProtection="1"/>
    <xf numFmtId="0" fontId="16" fillId="9" borderId="0" xfId="0" applyFont="1" applyFill="1" applyAlignment="1" applyProtection="1">
      <alignment horizontal="center"/>
    </xf>
    <xf numFmtId="0" fontId="16" fillId="9" borderId="0" xfId="0" applyFont="1" applyFill="1" applyProtection="1"/>
    <xf numFmtId="0" fontId="20" fillId="9" borderId="0" xfId="0" applyFont="1" applyFill="1" applyProtection="1"/>
    <xf numFmtId="0" fontId="17" fillId="9" borderId="0" xfId="0" applyFont="1" applyFill="1" applyAlignment="1" applyProtection="1">
      <alignment horizontal="center"/>
    </xf>
    <xf numFmtId="0" fontId="26" fillId="9" borderId="0" xfId="0" applyFont="1" applyFill="1" applyProtection="1"/>
    <xf numFmtId="9" fontId="16" fillId="9" borderId="0" xfId="0" applyNumberFormat="1" applyFont="1" applyFill="1" applyBorder="1" applyProtection="1"/>
    <xf numFmtId="0" fontId="16" fillId="9" borderId="0" xfId="0" applyFont="1" applyFill="1" applyBorder="1" applyProtection="1"/>
    <xf numFmtId="9" fontId="16" fillId="9" borderId="6" xfId="0" applyNumberFormat="1" applyFont="1" applyFill="1" applyBorder="1" applyAlignment="1" applyProtection="1">
      <alignment horizontal="center" vertical="center"/>
    </xf>
    <xf numFmtId="0" fontId="16" fillId="11" borderId="0" xfId="0" applyFont="1" applyFill="1" applyBorder="1" applyProtection="1"/>
    <xf numFmtId="9" fontId="16" fillId="11" borderId="0" xfId="0" applyNumberFormat="1" applyFont="1" applyFill="1" applyAlignment="1" applyProtection="1">
      <alignment horizontal="right"/>
    </xf>
    <xf numFmtId="9" fontId="16" fillId="11" borderId="0" xfId="0" applyNumberFormat="1" applyFont="1" applyFill="1" applyAlignment="1" applyProtection="1">
      <alignment horizontal="left"/>
    </xf>
    <xf numFmtId="0" fontId="16" fillId="9" borderId="0" xfId="0" applyFont="1" applyFill="1" applyAlignment="1" applyProtection="1">
      <alignment horizontal="center" vertical="center"/>
    </xf>
    <xf numFmtId="0" fontId="16" fillId="11" borderId="0" xfId="0" applyFont="1" applyFill="1" applyAlignment="1" applyProtection="1">
      <alignment horizontal="right"/>
    </xf>
    <xf numFmtId="9" fontId="16" fillId="9" borderId="0" xfId="0" applyNumberFormat="1" applyFont="1" applyFill="1" applyBorder="1" applyAlignment="1" applyProtection="1">
      <alignment horizontal="center"/>
    </xf>
    <xf numFmtId="0" fontId="17" fillId="10" borderId="0" xfId="0" applyFont="1" applyFill="1" applyAlignment="1" applyProtection="1">
      <alignment horizontal="left" vertical="center"/>
    </xf>
    <xf numFmtId="0" fontId="16" fillId="10" borderId="0" xfId="0" applyFont="1" applyFill="1" applyBorder="1" applyAlignment="1" applyProtection="1">
      <alignment horizontal="center"/>
    </xf>
    <xf numFmtId="9" fontId="16" fillId="10" borderId="0" xfId="0" applyNumberFormat="1" applyFont="1" applyFill="1" applyBorder="1" applyProtection="1"/>
    <xf numFmtId="9" fontId="16" fillId="10" borderId="0" xfId="0" applyNumberFormat="1" applyFont="1" applyFill="1" applyBorder="1" applyAlignment="1" applyProtection="1">
      <alignment horizontal="center"/>
    </xf>
    <xf numFmtId="0" fontId="17" fillId="12" borderId="0" xfId="0" applyFont="1" applyFill="1" applyProtection="1"/>
    <xf numFmtId="0" fontId="16" fillId="12" borderId="0" xfId="0" applyFont="1" applyFill="1" applyBorder="1" applyProtection="1"/>
    <xf numFmtId="9" fontId="16" fillId="12" borderId="0" xfId="0" applyNumberFormat="1" applyFont="1" applyFill="1" applyBorder="1" applyProtection="1"/>
    <xf numFmtId="9" fontId="16" fillId="12" borderId="0" xfId="0" applyNumberFormat="1" applyFont="1" applyFill="1" applyBorder="1" applyAlignment="1" applyProtection="1">
      <alignment horizontal="center"/>
    </xf>
    <xf numFmtId="0" fontId="16" fillId="12" borderId="0" xfId="0" applyFont="1" applyFill="1" applyProtection="1"/>
    <xf numFmtId="0" fontId="17" fillId="11" borderId="0" xfId="0" applyFont="1" applyFill="1" applyProtection="1"/>
    <xf numFmtId="0" fontId="23" fillId="11" borderId="0" xfId="0" applyFont="1" applyFill="1" applyProtection="1"/>
    <xf numFmtId="9" fontId="16" fillId="11" borderId="0" xfId="0" applyNumberFormat="1" applyFont="1" applyFill="1" applyProtection="1"/>
    <xf numFmtId="0" fontId="18" fillId="11" borderId="0" xfId="0" applyFont="1" applyFill="1" applyProtection="1"/>
    <xf numFmtId="0" fontId="17" fillId="11" borderId="0" xfId="0" applyFont="1" applyFill="1" applyAlignment="1" applyProtection="1">
      <alignment horizontal="center"/>
    </xf>
    <xf numFmtId="0" fontId="16" fillId="11" borderId="0" xfId="0" applyFont="1" applyFill="1" applyAlignment="1" applyProtection="1">
      <alignment horizontal="center"/>
    </xf>
    <xf numFmtId="0" fontId="23" fillId="11" borderId="0" xfId="0" applyFont="1" applyFill="1" applyAlignment="1" applyProtection="1">
      <alignment horizontal="center"/>
    </xf>
    <xf numFmtId="0" fontId="17" fillId="10" borderId="0" xfId="0" applyFont="1" applyFill="1" applyBorder="1" applyAlignment="1" applyProtection="1">
      <alignment horizontal="center"/>
    </xf>
    <xf numFmtId="9" fontId="23" fillId="11" borderId="0" xfId="0" applyNumberFormat="1" applyFont="1" applyFill="1" applyProtection="1"/>
    <xf numFmtId="0" fontId="27" fillId="9" borderId="0" xfId="0" applyFont="1" applyFill="1" applyBorder="1" applyAlignment="1" applyProtection="1">
      <alignment horizontal="center"/>
    </xf>
    <xf numFmtId="9" fontId="16" fillId="9" borderId="6" xfId="0" applyNumberFormat="1" applyFont="1" applyFill="1" applyBorder="1" applyAlignment="1" applyProtection="1">
      <alignment horizontal="center"/>
    </xf>
    <xf numFmtId="9" fontId="17" fillId="11" borderId="0" xfId="0" applyNumberFormat="1" applyFont="1" applyFill="1" applyAlignment="1" applyProtection="1">
      <alignment horizontal="center"/>
    </xf>
    <xf numFmtId="0" fontId="17" fillId="9" borderId="0" xfId="0" applyFont="1" applyFill="1" applyBorder="1" applyProtection="1"/>
    <xf numFmtId="0" fontId="20" fillId="9" borderId="0" xfId="0" applyFont="1" applyFill="1" applyBorder="1" applyProtection="1"/>
    <xf numFmtId="0" fontId="17" fillId="9" borderId="0" xfId="0" applyFont="1" applyFill="1" applyBorder="1" applyAlignment="1" applyProtection="1">
      <alignment horizontal="center"/>
    </xf>
    <xf numFmtId="0" fontId="26" fillId="11" borderId="0" xfId="0" applyFont="1" applyFill="1" applyProtection="1"/>
    <xf numFmtId="0" fontId="17" fillId="12" borderId="0" xfId="0" applyFont="1" applyFill="1" applyAlignment="1" applyProtection="1">
      <alignment horizontal="left" vertical="center"/>
    </xf>
    <xf numFmtId="0" fontId="16" fillId="9" borderId="0" xfId="0" applyFont="1" applyFill="1" applyAlignment="1" applyProtection="1">
      <alignment vertical="center"/>
    </xf>
    <xf numFmtId="0" fontId="16" fillId="9" borderId="0" xfId="0" applyFont="1" applyFill="1" applyAlignment="1" applyProtection="1"/>
    <xf numFmtId="0" fontId="16" fillId="9" borderId="0" xfId="0" applyFont="1" applyFill="1" applyBorder="1" applyAlignment="1" applyProtection="1"/>
    <xf numFmtId="0" fontId="16" fillId="10" borderId="0" xfId="0" applyFont="1" applyFill="1" applyAlignment="1" applyProtection="1">
      <alignment horizontal="center" vertical="center"/>
    </xf>
    <xf numFmtId="0" fontId="16" fillId="11" borderId="0" xfId="0" applyFont="1" applyFill="1" applyAlignment="1" applyProtection="1">
      <alignment horizontal="left"/>
    </xf>
    <xf numFmtId="0" fontId="27" fillId="10" borderId="0" xfId="0" applyFont="1" applyFill="1" applyAlignment="1" applyProtection="1">
      <alignment horizontal="left"/>
    </xf>
    <xf numFmtId="0" fontId="18" fillId="11" borderId="0" xfId="0" applyFont="1" applyFill="1" applyAlignment="1" applyProtection="1"/>
    <xf numFmtId="0" fontId="23" fillId="11" borderId="0" xfId="0" applyFont="1" applyFill="1" applyAlignment="1" applyProtection="1"/>
    <xf numFmtId="0" fontId="17" fillId="9" borderId="0" xfId="0" applyFont="1" applyFill="1" applyProtection="1"/>
    <xf numFmtId="0" fontId="18" fillId="9" borderId="0" xfId="0" applyFont="1" applyFill="1" applyProtection="1"/>
    <xf numFmtId="0" fontId="19" fillId="9" borderId="0" xfId="0" applyFont="1" applyFill="1" applyProtection="1"/>
    <xf numFmtId="0" fontId="18" fillId="10" borderId="0" xfId="0" applyFont="1" applyFill="1" applyProtection="1"/>
    <xf numFmtId="0" fontId="17" fillId="12" borderId="0" xfId="0" applyFont="1" applyFill="1" applyAlignment="1" applyProtection="1"/>
    <xf numFmtId="9" fontId="18" fillId="9" borderId="0" xfId="0" applyNumberFormat="1" applyFont="1" applyFill="1" applyProtection="1"/>
    <xf numFmtId="0" fontId="20" fillId="9" borderId="0" xfId="0" applyFont="1" applyFill="1" applyBorder="1" applyAlignment="1" applyProtection="1">
      <alignment horizontal="center"/>
    </xf>
    <xf numFmtId="9" fontId="18" fillId="9" borderId="0" xfId="0" applyNumberFormat="1" applyFont="1" applyFill="1" applyAlignment="1" applyProtection="1">
      <alignment horizontal="center"/>
    </xf>
    <xf numFmtId="9" fontId="16" fillId="10" borderId="0" xfId="0" applyNumberFormat="1" applyFont="1" applyFill="1" applyProtection="1"/>
    <xf numFmtId="9" fontId="16" fillId="9" borderId="0" xfId="0" applyNumberFormat="1" applyFont="1" applyFill="1" applyProtection="1"/>
    <xf numFmtId="0" fontId="21" fillId="9" borderId="0" xfId="0" applyFont="1" applyFill="1" applyAlignment="1" applyProtection="1">
      <alignment horizontal="left" vertical="center"/>
    </xf>
    <xf numFmtId="0" fontId="16" fillId="9" borderId="0" xfId="0" applyFont="1" applyFill="1" applyAlignment="1" applyProtection="1">
      <alignment horizontal="left"/>
    </xf>
    <xf numFmtId="0" fontId="17" fillId="10" borderId="0" xfId="0" applyFont="1" applyFill="1" applyAlignment="1" applyProtection="1">
      <alignment vertical="center"/>
    </xf>
    <xf numFmtId="0" fontId="16" fillId="0" borderId="0" xfId="0" applyFont="1" applyAlignment="1" applyProtection="1">
      <alignment horizontal="center"/>
    </xf>
    <xf numFmtId="1" fontId="16" fillId="10" borderId="0" xfId="0" applyNumberFormat="1" applyFont="1" applyFill="1" applyBorder="1" applyAlignment="1">
      <alignment horizontal="left" vertical="center"/>
    </xf>
    <xf numFmtId="2" fontId="32" fillId="9" borderId="0" xfId="0" applyNumberFormat="1" applyFont="1" applyFill="1" applyBorder="1" applyAlignment="1" applyProtection="1">
      <alignment horizontal="center"/>
    </xf>
    <xf numFmtId="0" fontId="35" fillId="0" borderId="0" xfId="0" applyFont="1"/>
    <xf numFmtId="0" fontId="35" fillId="0" borderId="0" xfId="0" applyFont="1" applyAlignment="1">
      <alignment horizontal="left"/>
    </xf>
    <xf numFmtId="0" fontId="37" fillId="0" borderId="0" xfId="0" applyFont="1"/>
    <xf numFmtId="0" fontId="38" fillId="10" borderId="0" xfId="0" applyFont="1" applyFill="1"/>
    <xf numFmtId="0" fontId="16" fillId="11" borderId="0" xfId="0" applyFont="1" applyFill="1" applyAlignment="1">
      <alignment horizontal="center"/>
    </xf>
    <xf numFmtId="9" fontId="39" fillId="11" borderId="0" xfId="0" applyNumberFormat="1" applyFont="1" applyFill="1" applyAlignment="1" applyProtection="1">
      <alignment horizontal="center"/>
    </xf>
    <xf numFmtId="9" fontId="20" fillId="9" borderId="0" xfId="0" applyNumberFormat="1" applyFont="1" applyFill="1" applyBorder="1" applyAlignment="1" applyProtection="1">
      <alignment horizontal="center"/>
    </xf>
    <xf numFmtId="0" fontId="16" fillId="11" borderId="0" xfId="0" applyFont="1" applyFill="1" applyAlignment="1">
      <alignment wrapText="1"/>
    </xf>
    <xf numFmtId="0" fontId="17" fillId="10" borderId="0" xfId="0" applyFont="1" applyFill="1" applyBorder="1" applyAlignment="1">
      <alignment horizontal="left"/>
    </xf>
    <xf numFmtId="2" fontId="16" fillId="9" borderId="0" xfId="0" applyNumberFormat="1" applyFont="1" applyFill="1" applyProtection="1"/>
    <xf numFmtId="2" fontId="16" fillId="9" borderId="0" xfId="0" applyNumberFormat="1" applyFont="1" applyFill="1" applyBorder="1" applyProtection="1"/>
    <xf numFmtId="0" fontId="29" fillId="11" borderId="0" xfId="0" applyFont="1" applyFill="1" applyAlignment="1">
      <alignment horizontal="left"/>
    </xf>
    <xf numFmtId="0" fontId="29" fillId="11" borderId="0" xfId="0" applyFont="1" applyFill="1" applyBorder="1" applyAlignment="1">
      <alignment horizontal="left"/>
    </xf>
    <xf numFmtId="14" fontId="29" fillId="11" borderId="0" xfId="0" applyNumberFormat="1" applyFont="1" applyFill="1" applyBorder="1" applyAlignment="1">
      <alignment horizontal="left"/>
    </xf>
    <xf numFmtId="0" fontId="28" fillId="11" borderId="0" xfId="0" applyFont="1" applyFill="1" applyAlignment="1">
      <alignment horizontal="right"/>
    </xf>
    <xf numFmtId="0" fontId="16" fillId="11" borderId="0" xfId="0" applyFont="1" applyFill="1" applyAlignment="1">
      <alignment vertical="center"/>
    </xf>
    <xf numFmtId="0" fontId="16" fillId="0" borderId="0" xfId="0" applyFont="1" applyAlignment="1">
      <alignment vertical="center"/>
    </xf>
    <xf numFmtId="0" fontId="24" fillId="12" borderId="0" xfId="0" applyFont="1" applyFill="1" applyAlignment="1"/>
    <xf numFmtId="0" fontId="41" fillId="11" borderId="0" xfId="0" applyFont="1" applyFill="1"/>
    <xf numFmtId="0" fontId="16" fillId="9" borderId="0" xfId="0" applyFont="1" applyFill="1" applyBorder="1" applyAlignment="1">
      <alignment horizontal="left" vertical="center"/>
    </xf>
    <xf numFmtId="0" fontId="16" fillId="10" borderId="0" xfId="0" applyFont="1" applyFill="1" applyBorder="1" applyAlignment="1">
      <alignment horizontal="left" vertical="center"/>
    </xf>
    <xf numFmtId="9" fontId="16" fillId="10" borderId="0" xfId="0" applyNumberFormat="1" applyFont="1" applyFill="1" applyBorder="1" applyAlignment="1">
      <alignment horizontal="left" vertical="center"/>
    </xf>
    <xf numFmtId="0" fontId="16" fillId="9" borderId="0" xfId="0" applyFont="1" applyFill="1" applyBorder="1" applyAlignment="1">
      <alignment horizontal="left" vertical="center" wrapText="1"/>
    </xf>
    <xf numFmtId="0" fontId="16" fillId="9" borderId="0" xfId="0" applyFont="1" applyFill="1" applyBorder="1" applyAlignment="1">
      <alignment vertical="center" wrapText="1"/>
    </xf>
    <xf numFmtId="0" fontId="16" fillId="10" borderId="0" xfId="0" applyFont="1" applyFill="1" applyBorder="1" applyAlignment="1">
      <alignment vertical="center"/>
    </xf>
    <xf numFmtId="0" fontId="16" fillId="9" borderId="0" xfId="0" applyFont="1" applyFill="1" applyBorder="1" applyAlignment="1">
      <alignment vertical="center"/>
    </xf>
    <xf numFmtId="0" fontId="16" fillId="9" borderId="0" xfId="0" applyFont="1" applyFill="1" applyBorder="1" applyAlignment="1">
      <alignment horizontal="center"/>
    </xf>
    <xf numFmtId="0" fontId="16" fillId="0" borderId="0" xfId="0" applyFont="1" applyAlignment="1">
      <alignment horizontal="left" vertical="center"/>
    </xf>
    <xf numFmtId="9" fontId="16" fillId="0" borderId="0" xfId="0" applyNumberFormat="1" applyFont="1" applyAlignment="1">
      <alignment horizontal="left" vertical="center"/>
    </xf>
    <xf numFmtId="0" fontId="16" fillId="0" borderId="0" xfId="0" applyFont="1" applyAlignment="1">
      <alignment horizontal="left"/>
    </xf>
    <xf numFmtId="0" fontId="16" fillId="0" borderId="0" xfId="0" applyFont="1" applyFill="1" applyBorder="1" applyAlignment="1">
      <alignment horizontal="left" vertical="center"/>
    </xf>
    <xf numFmtId="0" fontId="16" fillId="0" borderId="0" xfId="0" applyFont="1" applyFill="1" applyBorder="1" applyAlignment="1">
      <alignment horizontal="center"/>
    </xf>
    <xf numFmtId="0" fontId="16" fillId="9" borderId="0" xfId="0" applyFont="1" applyFill="1" applyAlignment="1" applyProtection="1">
      <alignment wrapText="1"/>
    </xf>
    <xf numFmtId="9" fontId="17" fillId="0" borderId="0" xfId="0" applyNumberFormat="1" applyFont="1" applyFill="1" applyBorder="1" applyAlignment="1">
      <alignment horizontal="center" vertical="center"/>
    </xf>
    <xf numFmtId="2" fontId="29" fillId="11" borderId="0" xfId="0" applyNumberFormat="1" applyFont="1" applyFill="1" applyBorder="1" applyAlignment="1">
      <alignment horizontal="center"/>
    </xf>
    <xf numFmtId="2" fontId="45" fillId="12" borderId="0" xfId="0" applyNumberFormat="1" applyFont="1" applyFill="1" applyBorder="1" applyAlignment="1">
      <alignment horizontal="center"/>
    </xf>
    <xf numFmtId="0" fontId="14" fillId="12" borderId="0" xfId="0" applyFont="1" applyFill="1" applyBorder="1"/>
    <xf numFmtId="2" fontId="44" fillId="11" borderId="0" xfId="0" applyNumberFormat="1" applyFont="1" applyFill="1" applyAlignment="1">
      <alignment horizontal="center"/>
    </xf>
    <xf numFmtId="0" fontId="21" fillId="10" borderId="0" xfId="0" applyFont="1" applyFill="1" applyBorder="1" applyAlignment="1">
      <alignment vertical="center" wrapText="1"/>
    </xf>
    <xf numFmtId="0" fontId="16" fillId="0" borderId="0" xfId="0" applyFont="1" applyFill="1" applyBorder="1" applyAlignment="1">
      <alignment horizontal="left" vertical="center"/>
    </xf>
    <xf numFmtId="0" fontId="19" fillId="9" borderId="0" xfId="0" applyFont="1" applyFill="1" applyBorder="1" applyAlignment="1" applyProtection="1">
      <alignment horizontal="center"/>
    </xf>
    <xf numFmtId="0" fontId="20" fillId="9" borderId="0" xfId="0" applyFont="1" applyFill="1" applyAlignment="1" applyProtection="1">
      <alignment wrapText="1"/>
    </xf>
    <xf numFmtId="0" fontId="16" fillId="9" borderId="0" xfId="0" applyFont="1" applyFill="1" applyAlignment="1" applyProtection="1">
      <alignment horizontal="left" vertical="center" wrapText="1"/>
    </xf>
    <xf numFmtId="9" fontId="32" fillId="9" borderId="0" xfId="0" applyNumberFormat="1" applyFont="1" applyFill="1" applyBorder="1" applyAlignment="1" applyProtection="1">
      <alignment horizontal="center"/>
    </xf>
    <xf numFmtId="0" fontId="16" fillId="9" borderId="0" xfId="0" applyFont="1" applyFill="1" applyAlignment="1" applyProtection="1">
      <alignment horizontal="left" vertical="center"/>
    </xf>
    <xf numFmtId="0" fontId="17" fillId="10" borderId="0" xfId="0" applyFont="1" applyFill="1" applyAlignment="1" applyProtection="1">
      <alignment wrapText="1"/>
    </xf>
    <xf numFmtId="0" fontId="27" fillId="10" borderId="0" xfId="0" applyFont="1" applyFill="1" applyAlignment="1" applyProtection="1">
      <alignment horizontal="center"/>
    </xf>
    <xf numFmtId="9" fontId="17" fillId="9" borderId="0" xfId="0" applyNumberFormat="1" applyFont="1" applyFill="1" applyAlignment="1" applyProtection="1">
      <alignment horizontal="center"/>
    </xf>
    <xf numFmtId="0" fontId="21" fillId="9" borderId="0" xfId="0" applyFont="1" applyFill="1" applyBorder="1" applyProtection="1"/>
    <xf numFmtId="0" fontId="20" fillId="9" borderId="0" xfId="0" applyFont="1" applyFill="1" applyAlignment="1" applyProtection="1">
      <alignment horizontal="left"/>
    </xf>
    <xf numFmtId="0" fontId="16" fillId="9" borderId="0" xfId="0" applyFont="1" applyFill="1" applyBorder="1" applyAlignment="1" applyProtection="1">
      <alignment horizontal="center"/>
    </xf>
    <xf numFmtId="0" fontId="20" fillId="9" borderId="0" xfId="0" applyFont="1" applyFill="1" applyAlignment="1" applyProtection="1">
      <alignment horizontal="right"/>
    </xf>
    <xf numFmtId="0" fontId="25" fillId="9" borderId="0" xfId="0" applyFont="1" applyFill="1" applyBorder="1" applyAlignment="1" applyProtection="1">
      <alignment horizontal="center"/>
    </xf>
    <xf numFmtId="0" fontId="16" fillId="9" borderId="0" xfId="0" applyFont="1" applyFill="1" applyAlignment="1" applyProtection="1">
      <alignment horizontal="right"/>
    </xf>
    <xf numFmtId="164" fontId="25" fillId="9" borderId="0" xfId="0" applyNumberFormat="1" applyFont="1" applyFill="1" applyBorder="1" applyAlignment="1" applyProtection="1">
      <alignment horizontal="center"/>
    </xf>
    <xf numFmtId="0" fontId="20" fillId="9" borderId="0" xfId="0" applyFont="1" applyFill="1" applyAlignment="1" applyProtection="1">
      <alignment horizontal="center" vertical="center"/>
    </xf>
    <xf numFmtId="0" fontId="16" fillId="9" borderId="6" xfId="0" applyFont="1" applyFill="1" applyBorder="1" applyAlignment="1" applyProtection="1">
      <alignment horizontal="center"/>
    </xf>
    <xf numFmtId="0" fontId="23" fillId="9" borderId="0" xfId="0" applyFont="1" applyFill="1" applyProtection="1"/>
    <xf numFmtId="0" fontId="18" fillId="9" borderId="0" xfId="0" applyFont="1" applyFill="1" applyAlignment="1" applyProtection="1">
      <alignment wrapText="1"/>
    </xf>
    <xf numFmtId="0" fontId="31" fillId="9" borderId="0" xfId="0" applyFont="1" applyFill="1" applyBorder="1" applyAlignment="1" applyProtection="1">
      <alignment horizontal="center"/>
    </xf>
    <xf numFmtId="0" fontId="22" fillId="9" borderId="0" xfId="0" applyFont="1" applyFill="1" applyProtection="1"/>
    <xf numFmtId="0" fontId="21" fillId="9" borderId="0" xfId="0" applyFont="1" applyFill="1" applyProtection="1"/>
    <xf numFmtId="0" fontId="20" fillId="9" borderId="0" xfId="0" applyFont="1" applyFill="1" applyAlignment="1" applyProtection="1">
      <alignment vertical="center" wrapText="1"/>
    </xf>
    <xf numFmtId="0" fontId="18" fillId="9" borderId="0" xfId="0" applyFont="1" applyFill="1" applyAlignment="1" applyProtection="1">
      <alignment horizontal="center" vertical="top"/>
    </xf>
    <xf numFmtId="0" fontId="18" fillId="9" borderId="0" xfId="0" applyFont="1" applyFill="1" applyBorder="1" applyAlignment="1" applyProtection="1">
      <alignment horizontal="center" vertical="top"/>
    </xf>
    <xf numFmtId="0" fontId="21" fillId="9" borderId="0" xfId="0" applyFont="1" applyFill="1" applyAlignment="1" applyProtection="1">
      <alignment vertical="center"/>
    </xf>
    <xf numFmtId="0" fontId="17" fillId="10" borderId="0" xfId="0" applyFont="1" applyFill="1" applyBorder="1" applyProtection="1"/>
    <xf numFmtId="0" fontId="23" fillId="11" borderId="0" xfId="0" applyFont="1" applyFill="1" applyBorder="1" applyProtection="1"/>
    <xf numFmtId="9" fontId="23" fillId="11" borderId="0" xfId="0" applyNumberFormat="1" applyFont="1" applyFill="1" applyBorder="1" applyAlignment="1" applyProtection="1">
      <alignment horizontal="center"/>
    </xf>
    <xf numFmtId="0" fontId="39" fillId="11" borderId="0" xfId="0" applyFont="1" applyFill="1" applyAlignment="1" applyProtection="1">
      <alignment horizontal="center"/>
    </xf>
    <xf numFmtId="0" fontId="46" fillId="11" borderId="0" xfId="0" applyFont="1" applyFill="1" applyAlignment="1" applyProtection="1">
      <alignment horizontal="center" vertical="center"/>
    </xf>
    <xf numFmtId="0" fontId="23" fillId="0" borderId="0" xfId="0" applyFont="1" applyProtection="1"/>
    <xf numFmtId="2" fontId="29" fillId="12" borderId="0" xfId="0" applyNumberFormat="1" applyFont="1" applyFill="1" applyBorder="1" applyAlignment="1">
      <alignment horizontal="center"/>
    </xf>
    <xf numFmtId="9" fontId="23" fillId="11" borderId="0" xfId="0" applyNumberFormat="1" applyFont="1" applyFill="1" applyBorder="1" applyAlignment="1" applyProtection="1">
      <alignment horizontal="left" vertical="center"/>
    </xf>
    <xf numFmtId="0" fontId="16" fillId="11" borderId="20" xfId="0" applyFont="1" applyFill="1" applyBorder="1" applyAlignment="1" applyProtection="1">
      <alignment horizontal="center"/>
      <protection locked="0"/>
    </xf>
    <xf numFmtId="14" fontId="16" fillId="11" borderId="19" xfId="0" applyNumberFormat="1" applyFont="1" applyFill="1" applyBorder="1" applyAlignment="1" applyProtection="1">
      <alignment horizontal="center"/>
      <protection locked="0"/>
    </xf>
    <xf numFmtId="0" fontId="16" fillId="11" borderId="19" xfId="0" applyFont="1" applyFill="1" applyBorder="1" applyAlignment="1" applyProtection="1">
      <alignment horizontal="center"/>
      <protection locked="0"/>
    </xf>
    <xf numFmtId="0" fontId="16" fillId="11" borderId="18" xfId="0" applyFont="1" applyFill="1" applyBorder="1" applyAlignment="1" applyProtection="1">
      <alignment horizontal="center"/>
      <protection locked="0"/>
    </xf>
    <xf numFmtId="0" fontId="17" fillId="12" borderId="16" xfId="0" applyFont="1" applyFill="1" applyBorder="1" applyAlignment="1" applyProtection="1">
      <alignment horizontal="right"/>
    </xf>
    <xf numFmtId="2" fontId="36" fillId="12" borderId="10" xfId="0" applyNumberFormat="1" applyFont="1" applyFill="1" applyBorder="1" applyAlignment="1" applyProtection="1">
      <alignment horizontal="center"/>
    </xf>
    <xf numFmtId="0" fontId="17" fillId="12" borderId="10" xfId="0" applyFont="1" applyFill="1" applyBorder="1" applyAlignment="1" applyProtection="1">
      <alignment horizontal="center"/>
    </xf>
    <xf numFmtId="9" fontId="16" fillId="12" borderId="17" xfId="0" applyNumberFormat="1" applyFont="1" applyFill="1" applyBorder="1" applyProtection="1"/>
    <xf numFmtId="0" fontId="16" fillId="10" borderId="14" xfId="0" applyFont="1" applyFill="1" applyBorder="1" applyAlignment="1" applyProtection="1">
      <alignment horizontal="right" vertical="center"/>
    </xf>
    <xf numFmtId="0" fontId="16" fillId="10" borderId="15" xfId="0" applyFont="1" applyFill="1" applyBorder="1" applyAlignment="1" applyProtection="1">
      <alignment horizontal="center"/>
    </xf>
    <xf numFmtId="0" fontId="16" fillId="10" borderId="14" xfId="0" applyFont="1" applyFill="1" applyBorder="1" applyAlignment="1" applyProtection="1">
      <alignment horizontal="right"/>
    </xf>
    <xf numFmtId="9" fontId="16" fillId="10" borderId="15" xfId="0" applyNumberFormat="1" applyFont="1" applyFill="1" applyBorder="1" applyProtection="1"/>
    <xf numFmtId="0" fontId="16" fillId="11" borderId="19" xfId="0" applyFont="1" applyFill="1" applyBorder="1" applyAlignment="1" applyProtection="1">
      <alignment horizontal="center" vertical="center"/>
      <protection locked="0"/>
    </xf>
    <xf numFmtId="0" fontId="17" fillId="10" borderId="14" xfId="0" applyFont="1" applyFill="1" applyBorder="1" applyAlignment="1" applyProtection="1">
      <alignment horizontal="right" vertical="center"/>
    </xf>
    <xf numFmtId="9" fontId="17" fillId="10" borderId="15" xfId="0" applyNumberFormat="1" applyFont="1" applyFill="1" applyBorder="1" applyAlignment="1" applyProtection="1">
      <alignment horizontal="center"/>
    </xf>
    <xf numFmtId="164" fontId="16" fillId="10" borderId="0" xfId="0" applyNumberFormat="1" applyFont="1" applyFill="1" applyBorder="1" applyAlignment="1" applyProtection="1">
      <alignment horizontal="center"/>
    </xf>
    <xf numFmtId="164" fontId="16" fillId="10" borderId="15" xfId="0" applyNumberFormat="1" applyFont="1" applyFill="1" applyBorder="1" applyAlignment="1" applyProtection="1">
      <alignment horizontal="center" vertical="center"/>
    </xf>
    <xf numFmtId="0" fontId="16" fillId="10" borderId="14" xfId="0" applyFont="1" applyFill="1" applyBorder="1" applyAlignment="1" applyProtection="1">
      <alignment horizontal="right" vertical="center" wrapText="1"/>
    </xf>
    <xf numFmtId="164" fontId="16" fillId="10" borderId="0" xfId="0" applyNumberFormat="1" applyFont="1" applyFill="1" applyBorder="1" applyAlignment="1" applyProtection="1">
      <alignment horizontal="center" vertical="center"/>
    </xf>
    <xf numFmtId="0" fontId="16" fillId="10" borderId="0" xfId="0" applyFont="1" applyFill="1" applyBorder="1" applyAlignment="1" applyProtection="1">
      <alignment horizontal="center" vertical="center"/>
    </xf>
    <xf numFmtId="0" fontId="22" fillId="10" borderId="14" xfId="0" applyFont="1" applyFill="1" applyBorder="1" applyAlignment="1" applyProtection="1">
      <alignment horizontal="right" vertical="center"/>
    </xf>
    <xf numFmtId="0" fontId="25" fillId="9" borderId="37" xfId="0" applyFont="1" applyFill="1" applyBorder="1" applyAlignment="1" applyProtection="1">
      <alignment horizontal="center"/>
    </xf>
    <xf numFmtId="0" fontId="25" fillId="9" borderId="38" xfId="0" applyFont="1" applyFill="1" applyBorder="1" applyAlignment="1" applyProtection="1">
      <alignment horizontal="center"/>
    </xf>
    <xf numFmtId="0" fontId="16" fillId="11" borderId="39" xfId="0" applyFont="1" applyFill="1" applyBorder="1" applyAlignment="1" applyProtection="1">
      <alignment horizontal="center"/>
      <protection locked="0"/>
    </xf>
    <xf numFmtId="0" fontId="16" fillId="11" borderId="40" xfId="0" applyFont="1" applyFill="1" applyBorder="1" applyAlignment="1" applyProtection="1">
      <alignment horizontal="center"/>
      <protection locked="0"/>
    </xf>
    <xf numFmtId="0" fontId="16" fillId="11" borderId="41" xfId="0" applyFont="1" applyFill="1" applyBorder="1" applyAlignment="1" applyProtection="1">
      <alignment horizontal="center"/>
      <protection locked="0"/>
    </xf>
    <xf numFmtId="0" fontId="16" fillId="11" borderId="42" xfId="0" applyFont="1" applyFill="1" applyBorder="1" applyAlignment="1" applyProtection="1">
      <alignment horizontal="center"/>
      <protection locked="0"/>
    </xf>
    <xf numFmtId="0" fontId="16" fillId="11" borderId="43" xfId="0" applyFont="1" applyFill="1" applyBorder="1" applyAlignment="1" applyProtection="1">
      <alignment horizontal="center"/>
      <protection locked="0"/>
    </xf>
    <xf numFmtId="0" fontId="17" fillId="12" borderId="0" xfId="0" applyFont="1" applyFill="1" applyBorder="1" applyAlignment="1" applyProtection="1">
      <alignment horizontal="center"/>
    </xf>
    <xf numFmtId="164" fontId="21" fillId="10" borderId="0" xfId="0" applyNumberFormat="1" applyFont="1" applyFill="1" applyBorder="1" applyAlignment="1" applyProtection="1">
      <alignment horizontal="center"/>
    </xf>
    <xf numFmtId="0" fontId="21" fillId="10" borderId="14" xfId="0" applyFont="1" applyFill="1" applyBorder="1" applyAlignment="1" applyProtection="1">
      <alignment horizontal="right" vertical="center"/>
    </xf>
    <xf numFmtId="0" fontId="21" fillId="10" borderId="0" xfId="0" applyFont="1" applyFill="1" applyBorder="1" applyAlignment="1" applyProtection="1">
      <alignment horizontal="center"/>
    </xf>
    <xf numFmtId="0" fontId="14" fillId="11" borderId="0" xfId="0" quotePrefix="1" applyFont="1" applyFill="1" applyBorder="1" applyAlignment="1">
      <alignment horizontal="left" indent="1"/>
    </xf>
    <xf numFmtId="0" fontId="17" fillId="10" borderId="14" xfId="0" applyFont="1" applyFill="1" applyBorder="1" applyAlignment="1" applyProtection="1">
      <alignment horizontal="center" vertical="center"/>
    </xf>
    <xf numFmtId="0" fontId="17" fillId="10" borderId="0" xfId="0" applyFont="1" applyFill="1" applyBorder="1" applyAlignment="1" applyProtection="1">
      <alignment horizontal="center" vertical="center"/>
    </xf>
    <xf numFmtId="0" fontId="17" fillId="10" borderId="15" xfId="0" applyFont="1" applyFill="1" applyBorder="1" applyAlignment="1" applyProtection="1">
      <alignment horizontal="center" vertical="center"/>
    </xf>
    <xf numFmtId="0" fontId="28" fillId="0" borderId="19" xfId="0" applyFont="1" applyFill="1" applyBorder="1" applyAlignment="1">
      <alignment horizontal="center" vertical="center"/>
    </xf>
    <xf numFmtId="0" fontId="28" fillId="0" borderId="18" xfId="0" applyFont="1" applyFill="1" applyBorder="1" applyAlignment="1">
      <alignment horizontal="center" vertical="center"/>
    </xf>
    <xf numFmtId="0" fontId="17" fillId="9" borderId="0" xfId="0" applyFont="1" applyFill="1" applyBorder="1" applyAlignment="1" applyProtection="1">
      <alignment horizontal="left"/>
    </xf>
    <xf numFmtId="0" fontId="24" fillId="12" borderId="0" xfId="0" applyFont="1" applyFill="1" applyAlignment="1" applyProtection="1">
      <alignment horizontal="center"/>
    </xf>
    <xf numFmtId="0" fontId="16" fillId="12" borderId="0" xfId="0" applyFont="1" applyFill="1" applyBorder="1" applyAlignment="1" applyProtection="1">
      <alignment horizontal="center"/>
    </xf>
    <xf numFmtId="0" fontId="29" fillId="11" borderId="30" xfId="0" applyFont="1" applyFill="1" applyBorder="1" applyAlignment="1">
      <alignment horizontal="center"/>
    </xf>
    <xf numFmtId="0" fontId="29" fillId="11" borderId="33" xfId="0" applyFont="1" applyFill="1" applyBorder="1" applyAlignment="1">
      <alignment horizontal="center"/>
    </xf>
    <xf numFmtId="0" fontId="29" fillId="11" borderId="32" xfId="0" applyFont="1" applyFill="1" applyBorder="1" applyAlignment="1">
      <alignment horizontal="center"/>
    </xf>
    <xf numFmtId="14" fontId="29" fillId="11" borderId="30" xfId="0" applyNumberFormat="1" applyFont="1" applyFill="1" applyBorder="1" applyAlignment="1">
      <alignment horizontal="center"/>
    </xf>
    <xf numFmtId="14" fontId="29" fillId="11" borderId="33" xfId="0" applyNumberFormat="1" applyFont="1" applyFill="1" applyBorder="1" applyAlignment="1">
      <alignment horizontal="center"/>
    </xf>
    <xf numFmtId="14" fontId="29" fillId="11" borderId="32" xfId="0" applyNumberFormat="1" applyFont="1" applyFill="1" applyBorder="1" applyAlignment="1">
      <alignment horizontal="center"/>
    </xf>
    <xf numFmtId="2" fontId="29" fillId="11" borderId="30" xfId="0" applyNumberFormat="1" applyFont="1" applyFill="1" applyBorder="1" applyAlignment="1">
      <alignment horizontal="center"/>
    </xf>
    <xf numFmtId="2" fontId="29" fillId="11" borderId="33" xfId="0" applyNumberFormat="1" applyFont="1" applyFill="1" applyBorder="1" applyAlignment="1">
      <alignment horizontal="center"/>
    </xf>
    <xf numFmtId="2" fontId="29" fillId="11" borderId="32" xfId="0" applyNumberFormat="1" applyFont="1" applyFill="1" applyBorder="1" applyAlignment="1">
      <alignment horizontal="center"/>
    </xf>
    <xf numFmtId="0" fontId="16" fillId="12" borderId="0" xfId="0" applyFont="1" applyFill="1" applyBorder="1" applyAlignment="1">
      <alignment horizontal="center" vertical="center"/>
    </xf>
    <xf numFmtId="0" fontId="36" fillId="12" borderId="10" xfId="0" applyFont="1" applyFill="1" applyBorder="1" applyAlignment="1" applyProtection="1">
      <alignment horizontal="center"/>
    </xf>
    <xf numFmtId="0" fontId="17" fillId="12" borderId="45" xfId="0" applyFont="1" applyFill="1" applyBorder="1" applyAlignment="1" applyProtection="1">
      <alignment horizontal="right" vertical="center"/>
    </xf>
    <xf numFmtId="0" fontId="17" fillId="12" borderId="46" xfId="0" applyFont="1" applyFill="1" applyBorder="1" applyAlignment="1" applyProtection="1">
      <alignment horizontal="center" vertical="center"/>
    </xf>
    <xf numFmtId="0" fontId="17" fillId="12" borderId="47" xfId="0" applyFont="1" applyFill="1" applyBorder="1" applyAlignment="1" applyProtection="1">
      <alignment vertical="center"/>
    </xf>
    <xf numFmtId="2" fontId="16" fillId="12" borderId="50" xfId="0" applyNumberFormat="1" applyFont="1" applyFill="1" applyBorder="1" applyAlignment="1" applyProtection="1">
      <alignment horizontal="center" vertical="center"/>
    </xf>
    <xf numFmtId="0" fontId="17" fillId="12" borderId="50" xfId="0" applyFont="1" applyFill="1" applyBorder="1" applyAlignment="1" applyProtection="1">
      <alignment horizontal="left"/>
    </xf>
    <xf numFmtId="0" fontId="16" fillId="12" borderId="51" xfId="0" applyFont="1" applyFill="1" applyBorder="1" applyAlignment="1" applyProtection="1">
      <alignment horizontal="center"/>
    </xf>
    <xf numFmtId="0" fontId="17" fillId="10" borderId="48" xfId="0" applyFont="1" applyFill="1" applyBorder="1" applyAlignment="1" applyProtection="1">
      <alignment horizontal="right" vertical="center"/>
    </xf>
    <xf numFmtId="0" fontId="17" fillId="10" borderId="44" xfId="0" applyFont="1" applyFill="1" applyBorder="1" applyAlignment="1" applyProtection="1">
      <alignment vertical="center"/>
    </xf>
    <xf numFmtId="0" fontId="16" fillId="10" borderId="48" xfId="0" applyFont="1" applyFill="1" applyBorder="1" applyAlignment="1" applyProtection="1">
      <alignment horizontal="right" vertical="center"/>
    </xf>
    <xf numFmtId="2" fontId="16" fillId="10" borderId="0" xfId="0" applyNumberFormat="1" applyFont="1" applyFill="1" applyBorder="1" applyAlignment="1" applyProtection="1">
      <alignment horizontal="center" vertical="center"/>
    </xf>
    <xf numFmtId="0" fontId="16" fillId="10" borderId="0" xfId="0" applyFont="1" applyFill="1" applyBorder="1" applyAlignment="1" applyProtection="1">
      <alignment vertical="center"/>
    </xf>
    <xf numFmtId="9" fontId="16" fillId="10" borderId="44" xfId="0" applyNumberFormat="1" applyFont="1" applyFill="1" applyBorder="1" applyAlignment="1" applyProtection="1">
      <alignment horizontal="left" vertical="center"/>
    </xf>
    <xf numFmtId="2" fontId="31" fillId="10" borderId="0" xfId="0" applyNumberFormat="1" applyFont="1" applyFill="1" applyBorder="1" applyAlignment="1" applyProtection="1">
      <alignment horizontal="center" vertical="center"/>
    </xf>
    <xf numFmtId="0" fontId="16" fillId="10" borderId="44" xfId="0" applyFont="1" applyFill="1" applyBorder="1" applyAlignment="1" applyProtection="1">
      <alignment horizontal="center"/>
    </xf>
    <xf numFmtId="0" fontId="17" fillId="12" borderId="49" xfId="0" applyFont="1" applyFill="1" applyBorder="1" applyAlignment="1" applyProtection="1">
      <alignment horizontal="right" vertical="center"/>
    </xf>
    <xf numFmtId="0" fontId="16" fillId="10" borderId="31" xfId="0" applyFont="1" applyFill="1" applyBorder="1" applyAlignment="1" applyProtection="1">
      <alignment horizontal="left" wrapText="1"/>
    </xf>
    <xf numFmtId="0" fontId="16" fillId="11" borderId="31" xfId="0" applyFont="1" applyFill="1" applyBorder="1" applyAlignment="1" applyProtection="1">
      <alignment horizontal="left"/>
      <protection locked="0"/>
    </xf>
    <xf numFmtId="0" fontId="51" fillId="11" borderId="31" xfId="0" applyFont="1" applyFill="1" applyBorder="1" applyAlignment="1" applyProtection="1">
      <alignment horizontal="left"/>
      <protection locked="0"/>
    </xf>
    <xf numFmtId="0" fontId="21" fillId="11" borderId="0" xfId="0" applyFont="1" applyFill="1" applyAlignment="1" applyProtection="1"/>
    <xf numFmtId="0" fontId="21" fillId="11" borderId="0" xfId="0" applyFont="1" applyFill="1" applyBorder="1" applyProtection="1"/>
    <xf numFmtId="0" fontId="21" fillId="11" borderId="0" xfId="0" applyFont="1" applyFill="1" applyAlignment="1" applyProtection="1">
      <alignment horizontal="center" vertical="center"/>
    </xf>
    <xf numFmtId="0" fontId="36" fillId="11" borderId="0" xfId="0" applyFont="1" applyFill="1" applyAlignment="1" applyProtection="1">
      <alignment horizontal="center"/>
    </xf>
    <xf numFmtId="0" fontId="16" fillId="9" borderId="0" xfId="0" applyFont="1" applyFill="1" applyBorder="1" applyAlignment="1" applyProtection="1">
      <alignment horizontal="right"/>
    </xf>
    <xf numFmtId="0" fontId="18" fillId="9" borderId="0" xfId="0" applyFont="1" applyFill="1" applyBorder="1" applyAlignment="1" applyProtection="1">
      <alignment horizontal="right"/>
    </xf>
    <xf numFmtId="0" fontId="27" fillId="9" borderId="0" xfId="0" applyFont="1" applyFill="1" applyBorder="1" applyAlignment="1" applyProtection="1">
      <alignment horizontal="left"/>
    </xf>
    <xf numFmtId="9" fontId="16" fillId="10" borderId="0" xfId="0" applyNumberFormat="1" applyFont="1" applyFill="1" applyBorder="1" applyAlignment="1" applyProtection="1">
      <alignment horizontal="center" vertical="center"/>
    </xf>
    <xf numFmtId="0" fontId="16" fillId="10" borderId="45" xfId="0" applyFont="1" applyFill="1" applyBorder="1" applyProtection="1"/>
    <xf numFmtId="0" fontId="16" fillId="10" borderId="48" xfId="0" applyFont="1" applyFill="1" applyBorder="1" applyAlignment="1" applyProtection="1">
      <alignment horizontal="right"/>
    </xf>
    <xf numFmtId="9" fontId="16" fillId="10" borderId="44" xfId="0" applyNumberFormat="1" applyFont="1" applyFill="1" applyBorder="1" applyAlignment="1" applyProtection="1">
      <alignment horizontal="center" vertical="center"/>
    </xf>
    <xf numFmtId="0" fontId="16" fillId="10" borderId="49" xfId="0" applyFont="1" applyFill="1" applyBorder="1" applyAlignment="1" applyProtection="1">
      <alignment horizontal="right"/>
    </xf>
    <xf numFmtId="0" fontId="16" fillId="10" borderId="50" xfId="0" applyFont="1" applyFill="1" applyBorder="1" applyAlignment="1" applyProtection="1">
      <alignment horizontal="center" vertical="center"/>
    </xf>
    <xf numFmtId="9" fontId="16" fillId="10" borderId="50" xfId="0" applyNumberFormat="1" applyFont="1" applyFill="1" applyBorder="1" applyAlignment="1" applyProtection="1">
      <alignment horizontal="center" vertical="center"/>
    </xf>
    <xf numFmtId="9" fontId="16" fillId="10" borderId="51" xfId="0" applyNumberFormat="1" applyFont="1" applyFill="1" applyBorder="1" applyAlignment="1" applyProtection="1">
      <alignment horizontal="center" vertical="center"/>
    </xf>
    <xf numFmtId="0" fontId="17" fillId="10" borderId="46" xfId="0" applyFont="1" applyFill="1" applyBorder="1" applyAlignment="1" applyProtection="1">
      <alignment horizontal="center"/>
    </xf>
    <xf numFmtId="0" fontId="17" fillId="10" borderId="47" xfId="0" applyFont="1" applyFill="1" applyBorder="1" applyAlignment="1" applyProtection="1">
      <alignment horizontal="center"/>
    </xf>
    <xf numFmtId="0" fontId="32" fillId="9" borderId="0" xfId="0" applyFont="1" applyFill="1" applyProtection="1"/>
    <xf numFmtId="0" fontId="14" fillId="11" borderId="48" xfId="0" applyFont="1" applyFill="1" applyBorder="1"/>
    <xf numFmtId="0" fontId="14" fillId="11" borderId="44" xfId="0" applyFont="1" applyFill="1" applyBorder="1"/>
    <xf numFmtId="0" fontId="28" fillId="11" borderId="44" xfId="0" applyFont="1" applyFill="1" applyBorder="1"/>
    <xf numFmtId="2" fontId="30" fillId="11" borderId="52" xfId="0" applyNumberFormat="1" applyFont="1" applyFill="1" applyBorder="1" applyAlignment="1">
      <alignment horizontal="left"/>
    </xf>
    <xf numFmtId="0" fontId="28" fillId="12" borderId="48" xfId="0" applyFont="1" applyFill="1" applyBorder="1"/>
    <xf numFmtId="0" fontId="28" fillId="12" borderId="44" xfId="0" applyFont="1" applyFill="1" applyBorder="1"/>
    <xf numFmtId="0" fontId="28" fillId="11" borderId="48" xfId="0" applyFont="1" applyFill="1" applyBorder="1" applyAlignment="1">
      <alignment horizontal="left"/>
    </xf>
    <xf numFmtId="0" fontId="14" fillId="12" borderId="49" xfId="0" applyFont="1" applyFill="1" applyBorder="1"/>
    <xf numFmtId="0" fontId="14" fillId="12" borderId="50" xfId="0" applyFont="1" applyFill="1" applyBorder="1"/>
    <xf numFmtId="0" fontId="14" fillId="12" borderId="51" xfId="0" applyFont="1" applyFill="1" applyBorder="1"/>
    <xf numFmtId="0" fontId="14" fillId="11" borderId="49" xfId="0" applyFont="1" applyFill="1" applyBorder="1"/>
    <xf numFmtId="0" fontId="14" fillId="11" borderId="0" xfId="0" applyFont="1" applyFill="1" applyBorder="1" applyAlignment="1">
      <alignment wrapText="1"/>
    </xf>
    <xf numFmtId="2" fontId="30" fillId="11" borderId="44" xfId="0" applyNumberFormat="1" applyFont="1" applyFill="1" applyBorder="1" applyAlignment="1">
      <alignment horizontal="left"/>
    </xf>
    <xf numFmtId="0" fontId="14" fillId="11" borderId="50" xfId="0" applyFont="1" applyFill="1" applyBorder="1"/>
    <xf numFmtId="0" fontId="14" fillId="11" borderId="51" xfId="0" applyFont="1" applyFill="1" applyBorder="1"/>
    <xf numFmtId="0" fontId="14" fillId="11" borderId="0" xfId="0" quotePrefix="1" applyFont="1" applyFill="1" applyBorder="1"/>
    <xf numFmtId="2" fontId="30" fillId="11" borderId="19" xfId="0" applyNumberFormat="1" applyFont="1" applyFill="1" applyBorder="1" applyAlignment="1">
      <alignment horizontal="center"/>
    </xf>
    <xf numFmtId="2" fontId="53" fillId="11" borderId="19" xfId="0" applyNumberFormat="1" applyFont="1" applyFill="1" applyBorder="1" applyAlignment="1">
      <alignment horizontal="center"/>
    </xf>
    <xf numFmtId="2" fontId="53" fillId="11" borderId="19" xfId="0" applyNumberFormat="1" applyFont="1" applyFill="1" applyBorder="1"/>
    <xf numFmtId="2" fontId="30" fillId="11" borderId="0" xfId="0" applyNumberFormat="1" applyFont="1" applyFill="1" applyBorder="1"/>
    <xf numFmtId="2" fontId="45" fillId="12" borderId="0" xfId="0" quotePrefix="1" applyNumberFormat="1" applyFont="1" applyFill="1" applyBorder="1" applyAlignment="1">
      <alignment horizontal="left"/>
    </xf>
    <xf numFmtId="0" fontId="14" fillId="10" borderId="0" xfId="0" applyFont="1" applyFill="1" applyBorder="1"/>
    <xf numFmtId="0" fontId="14" fillId="10" borderId="45" xfId="0" applyFont="1" applyFill="1" applyBorder="1"/>
    <xf numFmtId="0" fontId="14" fillId="10" borderId="49" xfId="0" applyFont="1" applyFill="1" applyBorder="1"/>
    <xf numFmtId="0" fontId="14" fillId="10" borderId="0" xfId="0" applyFont="1" applyFill="1" applyAlignment="1">
      <alignment horizontal="left" wrapText="1"/>
    </xf>
    <xf numFmtId="0" fontId="16" fillId="10" borderId="46" xfId="0" applyFont="1" applyFill="1" applyBorder="1"/>
    <xf numFmtId="0" fontId="14" fillId="10" borderId="46" xfId="0" applyFont="1" applyFill="1" applyBorder="1"/>
    <xf numFmtId="0" fontId="14" fillId="10" borderId="47" xfId="0" applyFont="1" applyFill="1" applyBorder="1"/>
    <xf numFmtId="0" fontId="14" fillId="10" borderId="48" xfId="0" applyFont="1" applyFill="1" applyBorder="1"/>
    <xf numFmtId="0" fontId="40" fillId="10" borderId="0" xfId="0" applyFont="1" applyFill="1" applyBorder="1"/>
    <xf numFmtId="0" fontId="14" fillId="10" borderId="44" xfId="0" applyFont="1" applyFill="1" applyBorder="1"/>
    <xf numFmtId="0" fontId="16" fillId="10" borderId="0" xfId="0" applyFont="1" applyFill="1" applyBorder="1" applyAlignment="1">
      <alignment wrapText="1"/>
    </xf>
    <xf numFmtId="14" fontId="14" fillId="10" borderId="0" xfId="0" applyNumberFormat="1" applyFont="1" applyFill="1" applyBorder="1" applyAlignment="1">
      <alignment horizontal="left"/>
    </xf>
    <xf numFmtId="0" fontId="17" fillId="10" borderId="0" xfId="0" applyFont="1" applyFill="1" applyBorder="1"/>
    <xf numFmtId="0" fontId="43" fillId="10" borderId="0" xfId="0" applyFont="1" applyFill="1" applyBorder="1"/>
    <xf numFmtId="0" fontId="18" fillId="10" borderId="0" xfId="0" applyFont="1" applyFill="1" applyBorder="1" applyAlignment="1">
      <alignment wrapText="1"/>
    </xf>
    <xf numFmtId="0" fontId="28" fillId="10" borderId="0" xfId="0" applyFont="1" applyFill="1" applyBorder="1" applyAlignment="1">
      <alignment vertical="center"/>
    </xf>
    <xf numFmtId="0" fontId="38" fillId="10" borderId="0" xfId="0" applyFont="1" applyFill="1" applyBorder="1" applyAlignment="1">
      <alignment wrapText="1"/>
    </xf>
    <xf numFmtId="0" fontId="16" fillId="10" borderId="0" xfId="0" applyFont="1" applyFill="1" applyBorder="1" applyAlignment="1">
      <alignment horizontal="left" vertical="center" indent="3"/>
    </xf>
    <xf numFmtId="0" fontId="16" fillId="10" borderId="0" xfId="0" quotePrefix="1" applyFont="1" applyFill="1" applyBorder="1" applyAlignment="1">
      <alignment horizontal="left" vertical="center" indent="3"/>
    </xf>
    <xf numFmtId="0" fontId="38" fillId="10" borderId="0" xfId="0" applyFont="1" applyFill="1" applyBorder="1"/>
    <xf numFmtId="0" fontId="16" fillId="10" borderId="50" xfId="0" applyFont="1" applyFill="1" applyBorder="1"/>
    <xf numFmtId="0" fontId="14" fillId="10" borderId="50" xfId="0" applyFont="1" applyFill="1" applyBorder="1"/>
    <xf numFmtId="0" fontId="14" fillId="10" borderId="51" xfId="0" applyFont="1" applyFill="1" applyBorder="1"/>
    <xf numFmtId="0" fontId="20" fillId="10" borderId="0" xfId="0" quotePrefix="1" applyFont="1" applyFill="1" applyBorder="1" applyAlignment="1">
      <alignment horizontal="left" vertical="center" indent="3"/>
    </xf>
    <xf numFmtId="0" fontId="21" fillId="10" borderId="0" xfId="0" applyFont="1" applyFill="1" applyBorder="1" applyAlignment="1">
      <alignment wrapText="1"/>
    </xf>
    <xf numFmtId="0" fontId="14" fillId="12" borderId="48" xfId="0" applyFont="1" applyFill="1" applyBorder="1"/>
    <xf numFmtId="0" fontId="14" fillId="12" borderId="44" xfId="0" applyFont="1" applyFill="1" applyBorder="1"/>
    <xf numFmtId="164" fontId="16" fillId="9" borderId="0" xfId="0" applyNumberFormat="1" applyFont="1" applyFill="1" applyProtection="1"/>
    <xf numFmtId="0" fontId="14" fillId="0" borderId="0" xfId="0" applyFont="1" applyFill="1" applyBorder="1"/>
    <xf numFmtId="0" fontId="15" fillId="0" borderId="0" xfId="0" applyFont="1" applyFill="1" applyBorder="1"/>
    <xf numFmtId="0" fontId="55" fillId="0" borderId="0" xfId="0" applyFont="1"/>
    <xf numFmtId="14" fontId="14" fillId="0" borderId="0" xfId="0" applyNumberFormat="1" applyFont="1"/>
    <xf numFmtId="0" fontId="14" fillId="0" borderId="0" xfId="0" applyFont="1" applyAlignment="1">
      <alignment wrapText="1"/>
    </xf>
    <xf numFmtId="0" fontId="16" fillId="10" borderId="45" xfId="0" applyFont="1" applyFill="1" applyBorder="1"/>
    <xf numFmtId="0" fontId="16" fillId="10" borderId="48" xfId="0" applyFont="1" applyFill="1" applyBorder="1"/>
    <xf numFmtId="0" fontId="16" fillId="10" borderId="0" xfId="0" applyFont="1" applyFill="1" applyBorder="1" applyAlignment="1">
      <alignment horizontal="center"/>
    </xf>
    <xf numFmtId="0" fontId="16" fillId="10" borderId="44" xfId="0" applyFont="1" applyFill="1" applyBorder="1"/>
    <xf numFmtId="0" fontId="17" fillId="10" borderId="0" xfId="0" applyFont="1" applyFill="1" applyBorder="1" applyAlignment="1">
      <alignment wrapText="1"/>
    </xf>
    <xf numFmtId="0" fontId="17" fillId="10" borderId="0" xfId="0" applyFont="1" applyFill="1" applyBorder="1" applyAlignment="1">
      <alignment horizontal="left" vertical="center"/>
    </xf>
    <xf numFmtId="0" fontId="17" fillId="12" borderId="0" xfId="0" applyFont="1" applyFill="1" applyBorder="1" applyAlignment="1">
      <alignment vertical="center" wrapText="1"/>
    </xf>
    <xf numFmtId="0" fontId="17" fillId="9" borderId="0" xfId="0" applyFont="1" applyFill="1" applyBorder="1" applyAlignment="1">
      <alignment vertical="center" wrapText="1"/>
    </xf>
    <xf numFmtId="0" fontId="33" fillId="10" borderId="0" xfId="0" applyFont="1" applyFill="1" applyBorder="1"/>
    <xf numFmtId="0" fontId="33" fillId="10" borderId="44" xfId="0" applyFont="1" applyFill="1" applyBorder="1"/>
    <xf numFmtId="0" fontId="16" fillId="12" borderId="0" xfId="0" applyFont="1" applyFill="1" applyBorder="1" applyAlignment="1">
      <alignment horizontal="left" vertical="center"/>
    </xf>
    <xf numFmtId="0" fontId="17" fillId="10" borderId="0" xfId="0" applyFont="1" applyFill="1" applyBorder="1" applyAlignment="1">
      <alignment vertical="center" wrapText="1"/>
    </xf>
    <xf numFmtId="0" fontId="16" fillId="10" borderId="0" xfId="0" applyFont="1" applyFill="1" applyBorder="1" applyAlignment="1">
      <alignment horizontal="center" vertical="center"/>
    </xf>
    <xf numFmtId="0" fontId="32" fillId="10" borderId="0" xfId="0" applyFont="1" applyFill="1" applyBorder="1" applyAlignment="1">
      <alignment vertical="center" wrapText="1"/>
    </xf>
    <xf numFmtId="0" fontId="20" fillId="10" borderId="0" xfId="0" applyFont="1" applyFill="1" applyBorder="1" applyAlignment="1">
      <alignment horizontal="left" vertical="center" wrapText="1"/>
    </xf>
    <xf numFmtId="0" fontId="20" fillId="10" borderId="0" xfId="0" applyFont="1" applyFill="1" applyBorder="1" applyAlignment="1">
      <alignment vertical="center" wrapText="1"/>
    </xf>
    <xf numFmtId="0" fontId="20" fillId="9" borderId="0" xfId="0" applyFont="1" applyFill="1" applyBorder="1" applyAlignment="1">
      <alignment vertical="center" wrapText="1"/>
    </xf>
    <xf numFmtId="0" fontId="16" fillId="10" borderId="0" xfId="0" applyFont="1" applyFill="1" applyBorder="1" applyAlignment="1"/>
    <xf numFmtId="0" fontId="16" fillId="10" borderId="44" xfId="0" applyFont="1" applyFill="1" applyBorder="1" applyAlignment="1"/>
    <xf numFmtId="0" fontId="20" fillId="9" borderId="0" xfId="0" applyFont="1" applyFill="1" applyBorder="1" applyAlignment="1">
      <alignment horizontal="left" vertical="center" wrapText="1"/>
    </xf>
    <xf numFmtId="0" fontId="16" fillId="10" borderId="0" xfId="0" applyFont="1" applyFill="1" applyBorder="1" applyAlignment="1">
      <alignment horizontal="left" vertical="center" wrapText="1"/>
    </xf>
    <xf numFmtId="9" fontId="16" fillId="9" borderId="0" xfId="0" applyNumberFormat="1" applyFont="1" applyFill="1" applyBorder="1" applyAlignment="1">
      <alignment horizontal="left" vertical="center" wrapText="1"/>
    </xf>
    <xf numFmtId="0" fontId="21" fillId="9" borderId="0" xfId="0" applyFont="1" applyFill="1" applyBorder="1" applyAlignment="1">
      <alignment horizontal="left" vertical="center" wrapText="1"/>
    </xf>
    <xf numFmtId="9" fontId="16" fillId="10" borderId="0" xfId="0" applyNumberFormat="1" applyFont="1" applyFill="1" applyBorder="1" applyAlignment="1">
      <alignment horizontal="left" vertical="center" wrapText="1"/>
    </xf>
    <xf numFmtId="9" fontId="16" fillId="9" borderId="0" xfId="0" applyNumberFormat="1" applyFont="1" applyFill="1" applyBorder="1" applyAlignment="1">
      <alignment horizontal="left" vertical="center"/>
    </xf>
    <xf numFmtId="0" fontId="16" fillId="9" borderId="0" xfId="0" applyFont="1" applyFill="1" applyBorder="1" applyAlignment="1">
      <alignment wrapText="1"/>
    </xf>
    <xf numFmtId="0" fontId="16" fillId="9" borderId="0" xfId="0" applyFont="1" applyFill="1" applyBorder="1"/>
    <xf numFmtId="0" fontId="16" fillId="10" borderId="49" xfId="0" applyFont="1" applyFill="1" applyBorder="1"/>
    <xf numFmtId="0" fontId="16" fillId="10" borderId="50" xfId="0" applyFont="1" applyFill="1" applyBorder="1" applyAlignment="1">
      <alignment wrapText="1"/>
    </xf>
    <xf numFmtId="0" fontId="16" fillId="10" borderId="50" xfId="0" applyFont="1" applyFill="1" applyBorder="1" applyAlignment="1">
      <alignment horizontal="center"/>
    </xf>
    <xf numFmtId="0" fontId="16" fillId="10" borderId="50" xfId="0" applyFont="1" applyFill="1" applyBorder="1" applyAlignment="1">
      <alignment vertical="center"/>
    </xf>
    <xf numFmtId="0" fontId="16" fillId="10" borderId="51" xfId="0" applyFont="1" applyFill="1" applyBorder="1"/>
    <xf numFmtId="0" fontId="18" fillId="10" borderId="0" xfId="0" applyFont="1" applyFill="1" applyBorder="1" applyAlignment="1">
      <alignment vertical="center" wrapText="1"/>
    </xf>
    <xf numFmtId="0" fontId="21" fillId="9" borderId="0" xfId="0" applyFont="1" applyFill="1" applyAlignment="1" applyProtection="1">
      <alignment horizontal="right"/>
    </xf>
    <xf numFmtId="0" fontId="21" fillId="9" borderId="0" xfId="0" applyFont="1" applyFill="1" applyBorder="1" applyAlignment="1" applyProtection="1">
      <alignment vertical="center"/>
    </xf>
    <xf numFmtId="0" fontId="16" fillId="9" borderId="0" xfId="0" applyFont="1" applyFill="1" applyBorder="1" applyAlignment="1" applyProtection="1">
      <alignment horizontal="right" vertical="center"/>
    </xf>
    <xf numFmtId="0" fontId="21" fillId="9" borderId="0" xfId="0" applyFont="1" applyFill="1" applyBorder="1" applyAlignment="1" applyProtection="1">
      <alignment wrapText="1"/>
    </xf>
    <xf numFmtId="0" fontId="16" fillId="11" borderId="18" xfId="0" applyFont="1" applyFill="1" applyBorder="1" applyAlignment="1" applyProtection="1">
      <alignment horizontal="left"/>
      <protection locked="0"/>
    </xf>
    <xf numFmtId="0" fontId="21" fillId="9" borderId="0" xfId="0" applyFont="1" applyFill="1" applyBorder="1" applyAlignment="1">
      <alignment vertical="center" wrapText="1"/>
    </xf>
    <xf numFmtId="0" fontId="32" fillId="9" borderId="0" xfId="0" applyFont="1" applyFill="1" applyAlignment="1">
      <alignment horizontal="left" vertical="center" wrapText="1"/>
    </xf>
    <xf numFmtId="0" fontId="16" fillId="10" borderId="0" xfId="0" applyFont="1" applyFill="1" applyBorder="1" applyAlignment="1">
      <alignment horizontal="center" vertical="center" wrapText="1"/>
    </xf>
    <xf numFmtId="0" fontId="17" fillId="12" borderId="0" xfId="0" applyFont="1" applyFill="1" applyBorder="1" applyAlignment="1">
      <alignment wrapText="1"/>
    </xf>
    <xf numFmtId="0" fontId="17" fillId="9" borderId="0" xfId="0" applyFont="1" applyFill="1" applyBorder="1" applyAlignment="1">
      <alignment wrapText="1"/>
    </xf>
    <xf numFmtId="14" fontId="28" fillId="11" borderId="0" xfId="0" applyNumberFormat="1" applyFont="1" applyFill="1" applyAlignment="1">
      <alignment horizontal="right"/>
    </xf>
    <xf numFmtId="0" fontId="28" fillId="12" borderId="31" xfId="0" applyFont="1" applyFill="1" applyBorder="1"/>
    <xf numFmtId="0" fontId="14" fillId="12" borderId="29" xfId="0" applyFont="1" applyFill="1" applyBorder="1"/>
    <xf numFmtId="0" fontId="50" fillId="9" borderId="0" xfId="0" applyFont="1" applyFill="1" applyAlignment="1" applyProtection="1">
      <alignment horizontal="right"/>
    </xf>
    <xf numFmtId="0" fontId="17" fillId="9" borderId="0" xfId="0" quotePrefix="1" applyFont="1" applyFill="1" applyAlignment="1" applyProtection="1">
      <alignment horizontal="right"/>
    </xf>
    <xf numFmtId="0" fontId="50" fillId="9" borderId="0" xfId="0" applyFont="1" applyFill="1" applyProtection="1"/>
    <xf numFmtId="0" fontId="51" fillId="9" borderId="0" xfId="0" applyFont="1" applyFill="1" applyAlignment="1" applyProtection="1">
      <alignment horizontal="left"/>
    </xf>
    <xf numFmtId="0" fontId="16" fillId="9" borderId="31" xfId="0" applyFont="1" applyFill="1" applyBorder="1" applyAlignment="1" applyProtection="1">
      <alignment horizontal="left"/>
    </xf>
    <xf numFmtId="0" fontId="51" fillId="10" borderId="31" xfId="0" applyFont="1" applyFill="1" applyBorder="1" applyAlignment="1" applyProtection="1">
      <alignment horizontal="left" wrapText="1"/>
    </xf>
    <xf numFmtId="14" fontId="16" fillId="9" borderId="0" xfId="0" applyNumberFormat="1" applyFont="1" applyFill="1" applyBorder="1" applyAlignment="1" applyProtection="1">
      <alignment horizontal="center"/>
    </xf>
    <xf numFmtId="0" fontId="33" fillId="9" borderId="0" xfId="0" applyFont="1" applyFill="1" applyProtection="1"/>
    <xf numFmtId="0" fontId="34" fillId="9" borderId="0" xfId="0" applyFont="1" applyFill="1" applyProtection="1"/>
    <xf numFmtId="9" fontId="16" fillId="9" borderId="31" xfId="0" applyNumberFormat="1" applyFont="1" applyFill="1" applyBorder="1" applyAlignment="1" applyProtection="1">
      <alignment horizontal="left"/>
    </xf>
    <xf numFmtId="9" fontId="51" fillId="9" borderId="31" xfId="0" applyNumberFormat="1" applyFont="1" applyFill="1" applyBorder="1" applyAlignment="1" applyProtection="1">
      <alignment horizontal="left"/>
    </xf>
    <xf numFmtId="0" fontId="27" fillId="9" borderId="31" xfId="0" applyFont="1" applyFill="1" applyBorder="1" applyAlignment="1" applyProtection="1">
      <alignment horizontal="left"/>
    </xf>
    <xf numFmtId="0" fontId="16" fillId="9" borderId="31" xfId="0" applyFont="1" applyFill="1" applyBorder="1" applyAlignment="1" applyProtection="1">
      <alignment horizontal="left" vertical="center"/>
    </xf>
    <xf numFmtId="0" fontId="20" fillId="9" borderId="31" xfId="0" applyFont="1" applyFill="1" applyBorder="1" applyAlignment="1" applyProtection="1">
      <alignment horizontal="left" vertical="center"/>
    </xf>
    <xf numFmtId="0" fontId="23" fillId="9" borderId="31" xfId="0" applyFont="1" applyFill="1" applyBorder="1" applyAlignment="1" applyProtection="1">
      <alignment horizontal="left"/>
    </xf>
    <xf numFmtId="164" fontId="16" fillId="10" borderId="15" xfId="0" applyNumberFormat="1" applyFont="1" applyFill="1" applyBorder="1" applyAlignment="1" applyProtection="1">
      <alignment horizontal="center"/>
    </xf>
    <xf numFmtId="164" fontId="16" fillId="10" borderId="0" xfId="0" applyNumberFormat="1" applyFont="1" applyFill="1" applyAlignment="1" applyProtection="1">
      <alignment horizontal="center"/>
    </xf>
    <xf numFmtId="0" fontId="18" fillId="9" borderId="31" xfId="0" applyFont="1" applyFill="1" applyBorder="1" applyAlignment="1" applyProtection="1">
      <alignment horizontal="left"/>
    </xf>
    <xf numFmtId="0" fontId="16" fillId="10" borderId="20" xfId="0" applyFont="1" applyFill="1" applyBorder="1" applyAlignment="1" applyProtection="1">
      <alignment horizontal="center"/>
    </xf>
    <xf numFmtId="9" fontId="33" fillId="9" borderId="6" xfId="0" applyNumberFormat="1" applyFont="1" applyFill="1" applyBorder="1" applyAlignment="1" applyProtection="1">
      <alignment horizontal="center" vertical="center"/>
    </xf>
    <xf numFmtId="0" fontId="16" fillId="9" borderId="29" xfId="0" applyFont="1" applyFill="1" applyBorder="1" applyAlignment="1" applyProtection="1">
      <alignment horizontal="left"/>
    </xf>
    <xf numFmtId="2" fontId="33" fillId="11" borderId="0" xfId="0" applyNumberFormat="1" applyFont="1" applyFill="1" applyProtection="1"/>
    <xf numFmtId="2" fontId="44" fillId="11" borderId="19" xfId="0" applyNumberFormat="1" applyFont="1" applyFill="1" applyBorder="1" applyAlignment="1" applyProtection="1">
      <alignment horizontal="center"/>
      <protection locked="0"/>
    </xf>
    <xf numFmtId="2" fontId="45" fillId="11" borderId="19" xfId="0" applyNumberFormat="1" applyFont="1" applyFill="1" applyBorder="1" applyAlignment="1" applyProtection="1">
      <alignment horizontal="center"/>
      <protection locked="0"/>
    </xf>
    <xf numFmtId="0" fontId="48" fillId="12" borderId="46" xfId="0" applyFont="1" applyFill="1" applyBorder="1" applyAlignment="1">
      <alignment horizontal="center"/>
    </xf>
    <xf numFmtId="0" fontId="16" fillId="0" borderId="0" xfId="0" applyFont="1" applyFill="1" applyBorder="1" applyAlignment="1">
      <alignment horizontal="center"/>
    </xf>
    <xf numFmtId="0" fontId="16" fillId="11" borderId="45" xfId="0" applyFont="1" applyFill="1" applyBorder="1" applyProtection="1">
      <protection locked="0"/>
    </xf>
    <xf numFmtId="0" fontId="16" fillId="11" borderId="46" xfId="0" applyFont="1" applyFill="1" applyBorder="1" applyProtection="1">
      <protection locked="0"/>
    </xf>
    <xf numFmtId="0" fontId="16" fillId="11" borderId="47" xfId="0" applyFont="1" applyFill="1" applyBorder="1" applyProtection="1">
      <protection locked="0"/>
    </xf>
    <xf numFmtId="0" fontId="16" fillId="11" borderId="48" xfId="0" applyFont="1" applyFill="1" applyBorder="1" applyProtection="1">
      <protection locked="0"/>
    </xf>
    <xf numFmtId="0" fontId="16" fillId="11" borderId="0" xfId="0" applyFont="1" applyFill="1" applyBorder="1" applyProtection="1">
      <protection locked="0"/>
    </xf>
    <xf numFmtId="0" fontId="16" fillId="11" borderId="44" xfId="0" applyFont="1" applyFill="1" applyBorder="1" applyProtection="1">
      <protection locked="0"/>
    </xf>
    <xf numFmtId="0" fontId="16" fillId="11" borderId="0" xfId="0" applyFont="1" applyFill="1" applyBorder="1" applyAlignment="1" applyProtection="1">
      <alignment horizontal="center"/>
      <protection locked="0"/>
    </xf>
    <xf numFmtId="0" fontId="16" fillId="11" borderId="49" xfId="0" applyFont="1" applyFill="1" applyBorder="1" applyProtection="1">
      <protection locked="0"/>
    </xf>
    <xf numFmtId="0" fontId="16" fillId="11" borderId="50" xfId="0" applyFont="1" applyFill="1" applyBorder="1" applyProtection="1">
      <protection locked="0"/>
    </xf>
    <xf numFmtId="0" fontId="16" fillId="11" borderId="51" xfId="0" applyFont="1" applyFill="1" applyBorder="1" applyProtection="1">
      <protection locked="0"/>
    </xf>
    <xf numFmtId="0" fontId="14" fillId="0" borderId="0" xfId="0" quotePrefix="1" applyFont="1"/>
    <xf numFmtId="0" fontId="16" fillId="11" borderId="31" xfId="0" applyFont="1" applyFill="1" applyBorder="1" applyAlignment="1" applyProtection="1">
      <alignment horizontal="left"/>
    </xf>
    <xf numFmtId="2" fontId="30" fillId="11" borderId="0" xfId="0" applyNumberFormat="1" applyFont="1" applyFill="1" applyBorder="1" applyAlignment="1">
      <alignment horizontal="left"/>
    </xf>
    <xf numFmtId="2" fontId="29" fillId="11" borderId="30" xfId="0" applyNumberFormat="1" applyFont="1" applyFill="1" applyBorder="1" applyProtection="1">
      <protection locked="0"/>
    </xf>
    <xf numFmtId="2" fontId="30" fillId="11" borderId="54" xfId="0" applyNumberFormat="1" applyFont="1" applyFill="1" applyBorder="1" applyAlignment="1">
      <alignment horizontal="left"/>
    </xf>
    <xf numFmtId="0" fontId="48" fillId="12" borderId="0" xfId="0" applyFont="1" applyFill="1" applyBorder="1" applyAlignment="1">
      <alignment horizontal="center"/>
    </xf>
    <xf numFmtId="0" fontId="28" fillId="12" borderId="33" xfId="0" applyFont="1" applyFill="1" applyBorder="1"/>
    <xf numFmtId="0" fontId="29" fillId="12" borderId="33" xfId="0" applyFont="1" applyFill="1" applyBorder="1" applyAlignment="1">
      <alignment horizontal="right"/>
    </xf>
    <xf numFmtId="0" fontId="28" fillId="12" borderId="32" xfId="0" applyFont="1" applyFill="1" applyBorder="1"/>
    <xf numFmtId="0" fontId="14" fillId="11" borderId="55" xfId="0" applyFont="1" applyFill="1" applyBorder="1"/>
    <xf numFmtId="0" fontId="14" fillId="11" borderId="56" xfId="0" applyFont="1" applyFill="1" applyBorder="1"/>
    <xf numFmtId="0" fontId="14" fillId="11" borderId="57" xfId="0" applyFont="1" applyFill="1" applyBorder="1"/>
    <xf numFmtId="0" fontId="14" fillId="11" borderId="58" xfId="0" applyFont="1" applyFill="1" applyBorder="1"/>
    <xf numFmtId="0" fontId="14" fillId="11" borderId="59" xfId="0" applyFont="1" applyFill="1" applyBorder="1"/>
    <xf numFmtId="0" fontId="28" fillId="11" borderId="59" xfId="0" applyFont="1" applyFill="1" applyBorder="1"/>
    <xf numFmtId="0" fontId="28" fillId="12" borderId="60" xfId="0" applyFont="1" applyFill="1" applyBorder="1"/>
    <xf numFmtId="0" fontId="28" fillId="11" borderId="58" xfId="0" applyFont="1" applyFill="1" applyBorder="1" applyAlignment="1">
      <alignment horizontal="left"/>
    </xf>
    <xf numFmtId="0" fontId="14" fillId="12" borderId="61" xfId="0" applyFont="1" applyFill="1" applyBorder="1"/>
    <xf numFmtId="0" fontId="14" fillId="12" borderId="62" xfId="0" applyFont="1" applyFill="1" applyBorder="1"/>
    <xf numFmtId="0" fontId="14" fillId="11" borderId="63" xfId="0" applyFont="1" applyFill="1" applyBorder="1"/>
    <xf numFmtId="0" fontId="14" fillId="11" borderId="64" xfId="0" applyFont="1" applyFill="1" applyBorder="1"/>
    <xf numFmtId="0" fontId="14" fillId="11" borderId="65" xfId="0" applyFont="1" applyFill="1" applyBorder="1"/>
    <xf numFmtId="0" fontId="51" fillId="11" borderId="31" xfId="0" applyFont="1" applyFill="1" applyBorder="1" applyAlignment="1" applyProtection="1">
      <alignment horizontal="left" wrapText="1"/>
      <protection locked="0"/>
    </xf>
    <xf numFmtId="0" fontId="18" fillId="11" borderId="0" xfId="0" applyFont="1" applyFill="1" applyBorder="1" applyProtection="1"/>
    <xf numFmtId="0" fontId="21" fillId="11" borderId="0" xfId="0" applyFont="1" applyFill="1" applyProtection="1"/>
    <xf numFmtId="0" fontId="21" fillId="11" borderId="0" xfId="0" applyFont="1" applyFill="1" applyAlignment="1" applyProtection="1">
      <alignment horizontal="center"/>
    </xf>
    <xf numFmtId="0" fontId="18" fillId="9" borderId="0" xfId="0" applyFont="1" applyFill="1" applyBorder="1" applyProtection="1"/>
    <xf numFmtId="0" fontId="21" fillId="9" borderId="0" xfId="0" applyFont="1" applyFill="1" applyBorder="1" applyAlignment="1">
      <alignment horizontal="left" vertical="center"/>
    </xf>
    <xf numFmtId="49" fontId="14" fillId="10" borderId="0" xfId="0" applyNumberFormat="1" applyFont="1" applyFill="1" applyBorder="1" applyAlignment="1">
      <alignment horizontal="left"/>
    </xf>
    <xf numFmtId="0" fontId="16" fillId="10" borderId="19" xfId="0" applyFont="1" applyFill="1" applyBorder="1" applyAlignment="1" applyProtection="1">
      <alignment horizontal="center"/>
    </xf>
    <xf numFmtId="0" fontId="24" fillId="10" borderId="46" xfId="0" applyFont="1" applyFill="1" applyBorder="1" applyAlignment="1">
      <alignment horizontal="center"/>
    </xf>
    <xf numFmtId="0" fontId="24" fillId="10" borderId="47" xfId="0" applyFont="1" applyFill="1" applyBorder="1" applyAlignment="1">
      <alignment horizontal="center"/>
    </xf>
    <xf numFmtId="0" fontId="24" fillId="10" borderId="0" xfId="0" applyFont="1" applyFill="1" applyBorder="1" applyAlignment="1">
      <alignment horizontal="center"/>
    </xf>
    <xf numFmtId="0" fontId="24" fillId="10" borderId="44" xfId="0" applyFont="1" applyFill="1" applyBorder="1" applyAlignment="1">
      <alignment horizontal="center"/>
    </xf>
    <xf numFmtId="0" fontId="20" fillId="10" borderId="0" xfId="0" applyFont="1" applyFill="1" applyBorder="1" applyAlignment="1">
      <alignment horizontal="left" vertical="center" wrapText="1"/>
    </xf>
    <xf numFmtId="0" fontId="20" fillId="9" borderId="0" xfId="0" applyFont="1" applyFill="1" applyBorder="1" applyAlignment="1">
      <alignment horizontal="left" vertical="center" wrapText="1"/>
    </xf>
    <xf numFmtId="0" fontId="21" fillId="9" borderId="0" xfId="0" applyFont="1" applyFill="1" applyBorder="1" applyAlignment="1">
      <alignment horizontal="left" vertical="center" wrapText="1"/>
    </xf>
    <xf numFmtId="0" fontId="52" fillId="12" borderId="53" xfId="0" applyFont="1" applyFill="1" applyBorder="1" applyAlignment="1" applyProtection="1">
      <alignment horizontal="left" vertical="top" wrapText="1"/>
    </xf>
    <xf numFmtId="0" fontId="17" fillId="12" borderId="34" xfId="0" applyFont="1" applyFill="1" applyBorder="1" applyAlignment="1" applyProtection="1">
      <alignment horizontal="center" wrapText="1"/>
    </xf>
    <xf numFmtId="0" fontId="17" fillId="12" borderId="35" xfId="0" applyFont="1" applyFill="1" applyBorder="1" applyAlignment="1" applyProtection="1">
      <alignment horizontal="center" wrapText="1"/>
    </xf>
    <xf numFmtId="0" fontId="17" fillId="12" borderId="36" xfId="0" applyFont="1" applyFill="1" applyBorder="1" applyAlignment="1" applyProtection="1">
      <alignment horizontal="center" wrapText="1"/>
    </xf>
    <xf numFmtId="0" fontId="17" fillId="12" borderId="11" xfId="0" applyFont="1" applyFill="1" applyBorder="1" applyAlignment="1" applyProtection="1">
      <alignment horizontal="center" vertical="center"/>
    </xf>
    <xf numFmtId="0" fontId="17" fillId="12" borderId="12" xfId="0" applyFont="1" applyFill="1" applyBorder="1" applyAlignment="1" applyProtection="1">
      <alignment horizontal="center" vertical="center"/>
    </xf>
    <xf numFmtId="0" fontId="17" fillId="12" borderId="13" xfId="0" applyFont="1" applyFill="1" applyBorder="1" applyAlignment="1" applyProtection="1">
      <alignment horizontal="center" vertical="center"/>
    </xf>
    <xf numFmtId="0" fontId="21" fillId="11" borderId="21" xfId="0" applyFont="1" applyFill="1" applyBorder="1" applyAlignment="1" applyProtection="1">
      <alignment horizontal="left" vertical="center" wrapText="1"/>
      <protection locked="0"/>
    </xf>
    <xf numFmtId="0" fontId="21" fillId="11" borderId="22" xfId="0" applyFont="1" applyFill="1" applyBorder="1" applyAlignment="1" applyProtection="1">
      <alignment horizontal="left" vertical="center" wrapText="1"/>
      <protection locked="0"/>
    </xf>
    <xf numFmtId="0" fontId="21" fillId="11" borderId="23" xfId="0" applyFont="1" applyFill="1" applyBorder="1" applyAlignment="1" applyProtection="1">
      <alignment horizontal="left" vertical="center" wrapText="1"/>
      <protection locked="0"/>
    </xf>
    <xf numFmtId="0" fontId="18" fillId="9" borderId="0" xfId="0" applyFont="1" applyFill="1" applyAlignment="1" applyProtection="1">
      <alignment horizontal="left" vertical="center"/>
    </xf>
    <xf numFmtId="0" fontId="16" fillId="9" borderId="7" xfId="0" applyFont="1" applyFill="1" applyBorder="1" applyAlignment="1" applyProtection="1">
      <alignment horizontal="right" vertical="center"/>
    </xf>
    <xf numFmtId="9" fontId="16" fillId="9" borderId="8" xfId="0" applyNumberFormat="1" applyFont="1" applyFill="1" applyBorder="1" applyAlignment="1" applyProtection="1">
      <alignment horizontal="center" vertical="center"/>
    </xf>
    <xf numFmtId="9" fontId="16" fillId="9" borderId="9" xfId="0" applyNumberFormat="1" applyFont="1" applyFill="1" applyBorder="1" applyAlignment="1" applyProtection="1">
      <alignment horizontal="center" vertical="center"/>
    </xf>
    <xf numFmtId="0" fontId="16" fillId="0" borderId="21" xfId="0" applyFont="1" applyFill="1" applyBorder="1" applyAlignment="1" applyProtection="1">
      <alignment horizontal="left"/>
      <protection locked="0"/>
    </xf>
    <xf numFmtId="0" fontId="16" fillId="0" borderId="22" xfId="0" applyFont="1" applyFill="1" applyBorder="1" applyAlignment="1" applyProtection="1">
      <alignment horizontal="left"/>
      <protection locked="0"/>
    </xf>
    <xf numFmtId="0" fontId="16" fillId="0" borderId="23" xfId="0" applyFont="1" applyFill="1" applyBorder="1" applyAlignment="1" applyProtection="1">
      <alignment horizontal="left"/>
      <protection locked="0"/>
    </xf>
    <xf numFmtId="0" fontId="16" fillId="11" borderId="21" xfId="0" applyFont="1" applyFill="1" applyBorder="1" applyAlignment="1" applyProtection="1">
      <alignment horizontal="left" wrapText="1"/>
      <protection locked="0"/>
    </xf>
    <xf numFmtId="0" fontId="16" fillId="11" borderId="22" xfId="0" applyFont="1" applyFill="1" applyBorder="1" applyAlignment="1" applyProtection="1">
      <alignment horizontal="left" wrapText="1"/>
      <protection locked="0"/>
    </xf>
    <xf numFmtId="0" fontId="16" fillId="11" borderId="23" xfId="0" applyFont="1" applyFill="1" applyBorder="1" applyAlignment="1" applyProtection="1">
      <alignment horizontal="left" wrapText="1"/>
      <protection locked="0"/>
    </xf>
    <xf numFmtId="0" fontId="16" fillId="0" borderId="21" xfId="0" applyFont="1" applyFill="1" applyBorder="1" applyAlignment="1" applyProtection="1">
      <alignment horizontal="left" wrapText="1"/>
      <protection locked="0"/>
    </xf>
    <xf numFmtId="0" fontId="16" fillId="0" borderId="22" xfId="0" applyFont="1" applyFill="1" applyBorder="1" applyAlignment="1" applyProtection="1">
      <alignment horizontal="left" wrapText="1"/>
      <protection locked="0"/>
    </xf>
    <xf numFmtId="0" fontId="16" fillId="0" borderId="23" xfId="0" applyFont="1" applyFill="1" applyBorder="1" applyAlignment="1" applyProtection="1">
      <alignment horizontal="left" wrapText="1"/>
      <protection locked="0"/>
    </xf>
    <xf numFmtId="0" fontId="21" fillId="11" borderId="21" xfId="0" applyFont="1" applyFill="1" applyBorder="1" applyAlignment="1" applyProtection="1">
      <alignment horizontal="left" wrapText="1"/>
      <protection locked="0"/>
    </xf>
    <xf numFmtId="0" fontId="21" fillId="11" borderId="22" xfId="0" applyFont="1" applyFill="1" applyBorder="1" applyAlignment="1" applyProtection="1">
      <alignment horizontal="left" wrapText="1"/>
      <protection locked="0"/>
    </xf>
    <xf numFmtId="0" fontId="21" fillId="11" borderId="23" xfId="0" applyFont="1" applyFill="1" applyBorder="1" applyAlignment="1" applyProtection="1">
      <alignment horizontal="left" wrapText="1"/>
      <protection locked="0"/>
    </xf>
    <xf numFmtId="0" fontId="16" fillId="0" borderId="24" xfId="0" applyFont="1" applyFill="1" applyBorder="1" applyAlignment="1" applyProtection="1">
      <alignment horizontal="left"/>
      <protection locked="0"/>
    </xf>
    <xf numFmtId="0" fontId="16" fillId="0" borderId="25" xfId="0" applyFont="1" applyFill="1" applyBorder="1" applyAlignment="1" applyProtection="1">
      <alignment horizontal="left"/>
      <protection locked="0"/>
    </xf>
    <xf numFmtId="0" fontId="16" fillId="0" borderId="26" xfId="0" applyFont="1" applyFill="1" applyBorder="1" applyAlignment="1" applyProtection="1">
      <alignment horizontal="left"/>
      <protection locked="0"/>
    </xf>
    <xf numFmtId="0" fontId="16" fillId="0" borderId="21" xfId="0" applyFont="1" applyFill="1" applyBorder="1" applyAlignment="1" applyProtection="1">
      <alignment horizontal="left" vertical="center" wrapText="1"/>
      <protection locked="0"/>
    </xf>
    <xf numFmtId="0" fontId="16" fillId="0" borderId="22" xfId="0" applyFont="1" applyFill="1" applyBorder="1" applyAlignment="1" applyProtection="1">
      <alignment horizontal="left" vertical="center" wrapText="1"/>
      <protection locked="0"/>
    </xf>
    <xf numFmtId="0" fontId="16" fillId="0" borderId="23" xfId="0" applyFont="1" applyFill="1" applyBorder="1" applyAlignment="1" applyProtection="1">
      <alignment horizontal="left" vertical="center" wrapText="1"/>
      <protection locked="0"/>
    </xf>
    <xf numFmtId="0" fontId="17" fillId="9" borderId="0" xfId="0" applyFont="1" applyFill="1" applyAlignment="1" applyProtection="1">
      <alignment horizontal="left"/>
    </xf>
    <xf numFmtId="0" fontId="17" fillId="9" borderId="0" xfId="0" applyFont="1" applyFill="1" applyBorder="1" applyAlignment="1" applyProtection="1">
      <alignment horizontal="left"/>
    </xf>
    <xf numFmtId="0" fontId="24" fillId="12" borderId="0" xfId="0" applyFont="1" applyFill="1" applyAlignment="1" applyProtection="1">
      <alignment horizontal="center"/>
    </xf>
    <xf numFmtId="0" fontId="16" fillId="11" borderId="0" xfId="0" applyFont="1" applyFill="1" applyAlignment="1" applyProtection="1">
      <alignment horizontal="left" vertical="center"/>
    </xf>
    <xf numFmtId="0" fontId="16" fillId="12" borderId="34" xfId="0" applyFont="1" applyFill="1" applyBorder="1" applyAlignment="1" applyProtection="1">
      <alignment horizontal="center" wrapText="1"/>
    </xf>
    <xf numFmtId="0" fontId="16" fillId="12" borderId="35" xfId="0" applyFont="1" applyFill="1" applyBorder="1" applyAlignment="1" applyProtection="1">
      <alignment horizontal="center"/>
    </xf>
    <xf numFmtId="0" fontId="16" fillId="12" borderId="36" xfId="0" applyFont="1" applyFill="1" applyBorder="1" applyAlignment="1" applyProtection="1">
      <alignment horizontal="center"/>
    </xf>
    <xf numFmtId="0" fontId="17" fillId="12" borderId="20" xfId="0" applyFont="1" applyFill="1" applyBorder="1" applyAlignment="1" applyProtection="1">
      <alignment horizontal="left" vertical="top" wrapText="1"/>
    </xf>
    <xf numFmtId="0" fontId="17" fillId="12" borderId="31" xfId="0" applyFont="1" applyFill="1" applyBorder="1" applyAlignment="1" applyProtection="1">
      <alignment horizontal="left" vertical="top" wrapText="1"/>
    </xf>
    <xf numFmtId="0" fontId="16" fillId="11" borderId="31" xfId="0" applyFont="1" applyFill="1" applyBorder="1" applyAlignment="1" applyProtection="1">
      <alignment horizontal="left" wrapText="1"/>
      <protection locked="0"/>
    </xf>
    <xf numFmtId="0" fontId="18" fillId="11" borderId="31" xfId="0" applyFont="1" applyFill="1" applyBorder="1" applyAlignment="1" applyProtection="1">
      <alignment horizontal="left" wrapText="1"/>
      <protection locked="0"/>
    </xf>
    <xf numFmtId="0" fontId="51" fillId="11" borderId="31" xfId="0" applyFont="1" applyFill="1" applyBorder="1" applyAlignment="1" applyProtection="1">
      <alignment horizontal="left" wrapText="1"/>
      <protection locked="0"/>
    </xf>
    <xf numFmtId="9" fontId="51" fillId="11" borderId="31" xfId="0" applyNumberFormat="1" applyFont="1" applyFill="1" applyBorder="1" applyAlignment="1" applyProtection="1">
      <alignment horizontal="center"/>
      <protection locked="0"/>
    </xf>
    <xf numFmtId="0" fontId="42" fillId="12" borderId="0" xfId="0" applyFont="1" applyFill="1" applyAlignment="1">
      <alignment horizontal="center"/>
    </xf>
    <xf numFmtId="0" fontId="29" fillId="11" borderId="30" xfId="0" applyFont="1" applyFill="1" applyBorder="1" applyAlignment="1">
      <alignment horizontal="center"/>
    </xf>
    <xf numFmtId="0" fontId="29" fillId="11" borderId="33" xfId="0" applyFont="1" applyFill="1" applyBorder="1" applyAlignment="1">
      <alignment horizontal="center"/>
    </xf>
    <xf numFmtId="0" fontId="29" fillId="11" borderId="32" xfId="0" applyFont="1" applyFill="1" applyBorder="1" applyAlignment="1">
      <alignment horizontal="center"/>
    </xf>
    <xf numFmtId="0" fontId="29" fillId="11" borderId="30" xfId="0" applyFont="1" applyFill="1" applyBorder="1" applyAlignment="1" applyProtection="1">
      <alignment horizontal="center"/>
      <protection locked="0"/>
    </xf>
    <xf numFmtId="0" fontId="29" fillId="11" borderId="33" xfId="0" applyFont="1" applyFill="1" applyBorder="1" applyAlignment="1" applyProtection="1">
      <alignment horizontal="center"/>
      <protection locked="0"/>
    </xf>
    <xf numFmtId="0" fontId="29" fillId="11" borderId="32" xfId="0" applyFont="1" applyFill="1" applyBorder="1" applyAlignment="1" applyProtection="1">
      <alignment horizontal="center"/>
      <protection locked="0"/>
    </xf>
    <xf numFmtId="14" fontId="29" fillId="11" borderId="30" xfId="0" applyNumberFormat="1" applyFont="1" applyFill="1" applyBorder="1" applyAlignment="1" applyProtection="1">
      <alignment horizontal="center"/>
      <protection locked="0"/>
    </xf>
    <xf numFmtId="14" fontId="29" fillId="11" borderId="33" xfId="0" applyNumberFormat="1" applyFont="1" applyFill="1" applyBorder="1" applyAlignment="1" applyProtection="1">
      <alignment horizontal="center"/>
      <protection locked="0"/>
    </xf>
    <xf numFmtId="14" fontId="29" fillId="11" borderId="32" xfId="0" applyNumberFormat="1" applyFont="1" applyFill="1" applyBorder="1" applyAlignment="1" applyProtection="1">
      <alignment horizontal="center"/>
      <protection locked="0"/>
    </xf>
    <xf numFmtId="2" fontId="29" fillId="11" borderId="30" xfId="0" applyNumberFormat="1" applyFont="1" applyFill="1" applyBorder="1" applyAlignment="1" applyProtection="1">
      <alignment horizontal="center"/>
      <protection locked="0"/>
    </xf>
    <xf numFmtId="2" fontId="29" fillId="11" borderId="33" xfId="0" applyNumberFormat="1" applyFont="1" applyFill="1" applyBorder="1" applyAlignment="1" applyProtection="1">
      <alignment horizontal="center"/>
      <protection locked="0"/>
    </xf>
    <xf numFmtId="2" fontId="29" fillId="11" borderId="32" xfId="0" applyNumberFormat="1" applyFont="1" applyFill="1" applyBorder="1" applyAlignment="1" applyProtection="1">
      <alignment horizontal="center"/>
      <protection locked="0"/>
    </xf>
    <xf numFmtId="0" fontId="48" fillId="12" borderId="58" xfId="0" applyFont="1" applyFill="1" applyBorder="1" applyAlignment="1">
      <alignment horizontal="center"/>
    </xf>
    <xf numFmtId="0" fontId="48" fillId="12" borderId="0" xfId="0" applyFont="1" applyFill="1" applyBorder="1" applyAlignment="1">
      <alignment horizontal="center"/>
    </xf>
    <xf numFmtId="0" fontId="48" fillId="12" borderId="59" xfId="0" applyFont="1" applyFill="1" applyBorder="1" applyAlignment="1">
      <alignment horizontal="center"/>
    </xf>
    <xf numFmtId="0" fontId="48" fillId="12" borderId="45" xfId="0" applyFont="1" applyFill="1" applyBorder="1" applyAlignment="1">
      <alignment horizontal="center"/>
    </xf>
    <xf numFmtId="0" fontId="48" fillId="12" borderId="46" xfId="0" applyFont="1" applyFill="1" applyBorder="1" applyAlignment="1">
      <alignment horizontal="center"/>
    </xf>
    <xf numFmtId="0" fontId="48" fillId="12" borderId="47" xfId="0" applyFont="1" applyFill="1" applyBorder="1" applyAlignment="1">
      <alignment horizontal="center"/>
    </xf>
    <xf numFmtId="0" fontId="47" fillId="12" borderId="48" xfId="0" applyFont="1" applyFill="1" applyBorder="1" applyAlignment="1">
      <alignment horizontal="center"/>
    </xf>
    <xf numFmtId="0" fontId="47" fillId="12" borderId="0" xfId="0" applyFont="1" applyFill="1" applyBorder="1" applyAlignment="1">
      <alignment horizontal="center"/>
    </xf>
    <xf numFmtId="0" fontId="47" fillId="12" borderId="44" xfId="0" applyFont="1" applyFill="1" applyBorder="1" applyAlignment="1">
      <alignment horizontal="center"/>
    </xf>
    <xf numFmtId="0" fontId="16" fillId="0" borderId="0" xfId="0" applyFont="1" applyFill="1" applyBorder="1" applyAlignment="1">
      <alignment horizontal="left" vertical="center"/>
    </xf>
    <xf numFmtId="0" fontId="18" fillId="0" borderId="0" xfId="0" applyFont="1" applyFill="1" applyBorder="1" applyAlignment="1">
      <alignment horizontal="center"/>
    </xf>
    <xf numFmtId="0" fontId="16" fillId="0" borderId="0" xfId="0" applyFont="1" applyFill="1" applyBorder="1" applyAlignment="1">
      <alignment horizontal="center"/>
    </xf>
    <xf numFmtId="0" fontId="17" fillId="0" borderId="0" xfId="0" applyFont="1" applyFill="1" applyBorder="1" applyAlignment="1">
      <alignment horizontal="center" wrapText="1"/>
    </xf>
    <xf numFmtId="0" fontId="17" fillId="0" borderId="0" xfId="0" applyFont="1" applyFill="1" applyBorder="1" applyAlignment="1">
      <alignment horizontal="center" vertical="center"/>
    </xf>
    <xf numFmtId="0" fontId="16" fillId="12" borderId="0" xfId="0" applyFont="1" applyFill="1" applyBorder="1" applyAlignment="1">
      <alignment horizontal="center" vertical="center"/>
    </xf>
    <xf numFmtId="0" fontId="16" fillId="0" borderId="0" xfId="0" applyFont="1" applyFill="1" applyBorder="1" applyAlignment="1">
      <alignment horizontal="center" vertical="center"/>
    </xf>
  </cellXfs>
  <cellStyles count="13">
    <cellStyle name="Anteckning" xfId="10" builtinId="10" hidden="1"/>
    <cellStyle name="Beräkning" xfId="6" builtinId="22" hidden="1"/>
    <cellStyle name="Bra" xfId="1" builtinId="26" hidden="1"/>
    <cellStyle name="Dålig" xfId="2" builtinId="27" hidden="1"/>
    <cellStyle name="Förklarande text" xfId="11" builtinId="53" hidden="1"/>
    <cellStyle name="Indata" xfId="4" builtinId="20" hidden="1"/>
    <cellStyle name="Kontrollcell" xfId="8" builtinId="23" hidden="1"/>
    <cellStyle name="Länkad cell" xfId="7" builtinId="24" hidden="1"/>
    <cellStyle name="Neutral" xfId="3" builtinId="28" hidden="1"/>
    <cellStyle name="Normal" xfId="0" builtinId="0" customBuiltin="1"/>
    <cellStyle name="Procent" xfId="12" builtinId="5"/>
    <cellStyle name="Utdata" xfId="5" builtinId="21" hidden="1"/>
    <cellStyle name="Varningstext" xfId="9" builtinId="11" hidden="1"/>
  </cellStyles>
  <dxfs count="75">
    <dxf>
      <font>
        <color theme="0"/>
      </font>
    </dxf>
    <dxf>
      <font>
        <color theme="0"/>
      </font>
    </dxf>
    <dxf>
      <font>
        <color theme="0"/>
      </font>
    </dxf>
    <dxf>
      <font>
        <color theme="0"/>
      </font>
    </dxf>
    <dxf>
      <font>
        <color rgb="FFFFFF99"/>
      </font>
    </dxf>
    <dxf>
      <font>
        <color rgb="FFF5D300"/>
      </font>
    </dxf>
    <dxf>
      <font>
        <color theme="0"/>
      </font>
    </dxf>
    <dxf>
      <font>
        <color theme="0"/>
      </font>
    </dxf>
    <dxf>
      <font>
        <color theme="0"/>
      </font>
    </dxf>
    <dxf>
      <font>
        <color theme="0"/>
      </font>
    </dxf>
    <dxf>
      <font>
        <color theme="0"/>
      </font>
    </dxf>
    <dxf>
      <font>
        <color rgb="FFFFFF99"/>
      </font>
    </dxf>
    <dxf>
      <font>
        <color rgb="FFF5D300"/>
      </font>
    </dxf>
    <dxf>
      <font>
        <color theme="0"/>
      </font>
    </dxf>
    <dxf>
      <font>
        <color theme="0"/>
      </font>
    </dxf>
    <dxf>
      <font>
        <color theme="0"/>
      </font>
    </dxf>
    <dxf>
      <font>
        <color theme="0"/>
      </font>
    </dxf>
    <dxf>
      <font>
        <color theme="0"/>
      </font>
    </dxf>
    <dxf>
      <font>
        <color rgb="FFFFFF99"/>
      </font>
    </dxf>
    <dxf>
      <font>
        <color rgb="FFF5D300"/>
      </font>
    </dxf>
    <dxf>
      <font>
        <color theme="0"/>
      </font>
    </dxf>
    <dxf>
      <font>
        <color rgb="FFF5D300"/>
      </font>
    </dxf>
    <dxf>
      <font>
        <color theme="0"/>
      </font>
    </dxf>
    <dxf>
      <font>
        <color theme="0"/>
      </font>
    </dxf>
    <dxf>
      <font>
        <color theme="0"/>
      </font>
    </dxf>
    <dxf>
      <font>
        <color theme="0"/>
      </font>
    </dxf>
    <dxf>
      <font>
        <color rgb="FFFFFF99"/>
      </font>
    </dxf>
    <dxf>
      <font>
        <color theme="0"/>
      </font>
    </dxf>
    <dxf>
      <font>
        <color theme="0"/>
      </font>
    </dxf>
    <dxf>
      <font>
        <color rgb="FFF5D300"/>
      </font>
    </dxf>
    <dxf>
      <font>
        <color theme="0"/>
      </font>
    </dxf>
    <dxf>
      <font>
        <color theme="0"/>
      </font>
    </dxf>
    <dxf>
      <font>
        <color theme="0"/>
      </font>
    </dxf>
    <dxf>
      <font>
        <color theme="0"/>
      </font>
    </dxf>
    <dxf>
      <font>
        <color theme="0"/>
      </font>
    </dxf>
    <dxf>
      <font>
        <color rgb="FFFFFF99"/>
      </font>
    </dxf>
    <dxf>
      <font>
        <color rgb="FFFFFF99"/>
      </font>
    </dxf>
    <dxf>
      <font>
        <color theme="0"/>
      </font>
    </dxf>
    <dxf>
      <font>
        <color rgb="FFF5D300"/>
      </font>
    </dxf>
    <dxf>
      <font>
        <color theme="0"/>
      </font>
    </dxf>
    <dxf>
      <font>
        <color rgb="FFF5D300"/>
      </font>
    </dxf>
    <dxf>
      <font>
        <color theme="0"/>
      </font>
    </dxf>
    <dxf>
      <font>
        <color theme="0"/>
      </font>
    </dxf>
    <dxf>
      <font>
        <color theme="0"/>
      </font>
    </dxf>
    <dxf>
      <font>
        <color theme="0"/>
      </font>
    </dxf>
    <dxf>
      <font>
        <color theme="0"/>
      </font>
    </dxf>
    <dxf>
      <font>
        <color rgb="FFF5D300"/>
      </font>
    </dxf>
    <dxf>
      <font>
        <color theme="0"/>
      </font>
    </dxf>
    <dxf>
      <font>
        <color rgb="FFFFFF99"/>
      </font>
    </dxf>
    <dxf>
      <font>
        <color rgb="FFF5D300"/>
      </font>
    </dxf>
    <dxf>
      <font>
        <color rgb="FFFFFFCC"/>
      </font>
    </dxf>
    <dxf>
      <font>
        <b/>
        <i val="0"/>
        <color rgb="FFED0025"/>
      </font>
    </dxf>
    <dxf>
      <font>
        <color rgb="FFFFFFCC"/>
      </font>
    </dxf>
    <dxf>
      <font>
        <color rgb="FFFFFFCC"/>
      </font>
    </dxf>
    <dxf>
      <font>
        <b/>
        <i val="0"/>
        <strike val="0"/>
        <color rgb="FFED0025"/>
      </font>
    </dxf>
    <dxf>
      <font>
        <color rgb="FFFFFFCC"/>
      </font>
    </dxf>
    <dxf>
      <font>
        <color rgb="FFFFFFCC"/>
      </font>
    </dxf>
    <dxf>
      <font>
        <color rgb="FFFFFF99"/>
      </font>
    </dxf>
    <dxf>
      <font>
        <color rgb="FFFFFF99"/>
      </font>
    </dxf>
    <dxf>
      <font>
        <color rgb="FFFFFFCC"/>
      </font>
    </dxf>
    <dxf>
      <font>
        <color rgb="FFFFFF99"/>
      </font>
    </dxf>
    <dxf>
      <font>
        <color rgb="FFFFFF99"/>
      </font>
    </dxf>
    <dxf>
      <font>
        <color rgb="FFFFFF99"/>
      </font>
    </dxf>
    <dxf>
      <font>
        <color rgb="FFFFFF99"/>
      </font>
    </dxf>
    <dxf>
      <font>
        <color rgb="FFFFFFCC"/>
      </font>
    </dxf>
    <dxf>
      <font>
        <color theme="0"/>
      </font>
    </dxf>
    <dxf>
      <font>
        <b/>
        <i val="0"/>
        <color rgb="FFED0025"/>
      </font>
      <fill>
        <patternFill>
          <bgColor theme="0"/>
        </patternFill>
      </fill>
    </dxf>
    <dxf>
      <font>
        <b/>
        <i val="0"/>
        <color rgb="FFED0025"/>
      </font>
      <fill>
        <patternFill patternType="solid">
          <bgColor theme="0"/>
        </patternFill>
      </fill>
    </dxf>
    <dxf>
      <font>
        <color rgb="FFFFFF99"/>
      </font>
    </dxf>
    <dxf>
      <font>
        <color rgb="FFFFFF99"/>
      </font>
    </dxf>
    <dxf>
      <font>
        <color rgb="FFFFFF99"/>
      </font>
    </dxf>
    <dxf>
      <font>
        <color rgb="FFFFFFCC"/>
      </font>
    </dxf>
    <dxf>
      <font>
        <color rgb="FFFFFFCC"/>
      </font>
    </dxf>
    <dxf>
      <fill>
        <patternFill>
          <bgColor rgb="FFFF9999"/>
        </patternFill>
      </fill>
    </dxf>
    <dxf>
      <fill>
        <patternFill>
          <bgColor rgb="FFFF9999"/>
        </patternFill>
      </fill>
    </dxf>
  </dxfs>
  <tableStyles count="0" defaultTableStyle="TableStyleMedium2" defaultPivotStyle="PivotStyleLight16"/>
  <colors>
    <mruColors>
      <color rgb="FFF5D300"/>
      <color rgb="FFFFFFCC"/>
      <color rgb="FFFFFF99"/>
      <color rgb="FFED0025"/>
      <color rgb="FFFF00FF"/>
      <color rgb="FF5E96A8"/>
      <color rgb="FFC4B79F"/>
      <color rgb="FF61B9BD"/>
      <color rgb="FF3D9378"/>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22.xml"/><Relationship Id="rId1" Type="http://schemas.microsoft.com/office/2011/relationships/chartStyle" Target="style2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400" b="1"/>
              <a:t>Samlad bedömning</a:t>
            </a:r>
          </a:p>
        </c:rich>
      </c:tx>
      <c:layout>
        <c:manualLayout>
          <c:xMode val="edge"/>
          <c:yMode val="edge"/>
          <c:x val="0.3341009561190259"/>
          <c:y val="3.738061932622169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sv-SE"/>
        </a:p>
      </c:txPr>
    </c:title>
    <c:autoTitleDeleted val="0"/>
    <c:plotArea>
      <c:layout>
        <c:manualLayout>
          <c:layoutTarget val="inner"/>
          <c:xMode val="edge"/>
          <c:yMode val="edge"/>
          <c:x val="0.30753884478973154"/>
          <c:y val="0.21878663098338255"/>
          <c:w val="0.38492231042053709"/>
          <c:h val="0.57691172802214585"/>
        </c:manualLayout>
      </c:layout>
      <c:radarChart>
        <c:radarStyle val="marker"/>
        <c:varyColors val="0"/>
        <c:ser>
          <c:idx val="0"/>
          <c:order val="0"/>
          <c:spPr>
            <a:ln w="28575" cap="rnd">
              <a:solidFill>
                <a:srgbClr val="F5D300"/>
              </a:solidFill>
              <a:round/>
            </a:ln>
            <a:effectLst/>
          </c:spPr>
          <c:marker>
            <c:symbol val="none"/>
          </c:marker>
          <c:cat>
            <c:strRef>
              <c:f>Utvärderingsverktyg!$C$251:$C$255</c:f>
              <c:strCache>
                <c:ptCount val="5"/>
                <c:pt idx="0">
                  <c:v>Identitet</c:v>
                </c:pt>
                <c:pt idx="1">
                  <c:v>Tillgänglighet</c:v>
                </c:pt>
                <c:pt idx="2">
                  <c:v>Framkomlighet</c:v>
                </c:pt>
                <c:pt idx="3">
                  <c:v>Komfort</c:v>
                </c:pt>
                <c:pt idx="4">
                  <c:v>Trygghet och säkerhet</c:v>
                </c:pt>
              </c:strCache>
            </c:strRef>
          </c:cat>
          <c:val>
            <c:numRef>
              <c:f>Utvärderingsverktyg!$D$251:$D$255</c:f>
              <c:numCache>
                <c:formatCode>0.00</c:formatCode>
                <c:ptCount val="5"/>
                <c:pt idx="0">
                  <c:v>0</c:v>
                </c:pt>
                <c:pt idx="1">
                  <c:v>0</c:v>
                </c:pt>
                <c:pt idx="2">
                  <c:v>0</c:v>
                </c:pt>
                <c:pt idx="3">
                  <c:v>0</c:v>
                </c:pt>
                <c:pt idx="4">
                  <c:v>0</c:v>
                </c:pt>
              </c:numCache>
            </c:numRef>
          </c:val>
          <c:extLst>
            <c:ext xmlns:c16="http://schemas.microsoft.com/office/drawing/2014/chart" uri="{C3380CC4-5D6E-409C-BE32-E72D297353CC}">
              <c16:uniqueId val="{00000000-DC29-4874-A5B7-B9C9743B8560}"/>
            </c:ext>
          </c:extLst>
        </c:ser>
        <c:dLbls>
          <c:showLegendKey val="0"/>
          <c:showVal val="0"/>
          <c:showCatName val="0"/>
          <c:showSerName val="0"/>
          <c:showPercent val="0"/>
          <c:showBubbleSize val="0"/>
        </c:dLbls>
        <c:axId val="897470528"/>
        <c:axId val="812972816"/>
      </c:radarChart>
      <c:catAx>
        <c:axId val="8974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sv-SE"/>
          </a:p>
        </c:txPr>
        <c:crossAx val="812972816"/>
        <c:crosses val="autoZero"/>
        <c:auto val="1"/>
        <c:lblAlgn val="ctr"/>
        <c:lblOffset val="100"/>
        <c:noMultiLvlLbl val="0"/>
      </c:catAx>
      <c:valAx>
        <c:axId val="812972816"/>
        <c:scaling>
          <c:orientation val="minMax"/>
          <c:max val="2"/>
        </c:scaling>
        <c:delete val="1"/>
        <c:axPos val="l"/>
        <c:majorGridlines>
          <c:spPr>
            <a:ln w="9525" cap="flat" cmpd="sng" algn="ctr">
              <a:solidFill>
                <a:schemeClr val="tx2">
                  <a:lumMod val="60000"/>
                  <a:lumOff val="40000"/>
                </a:schemeClr>
              </a:solidFill>
              <a:round/>
            </a:ln>
            <a:effectLst/>
          </c:spPr>
        </c:majorGridlines>
        <c:numFmt formatCode="0.00" sourceLinked="1"/>
        <c:majorTickMark val="none"/>
        <c:minorTickMark val="none"/>
        <c:tickLblPos val="nextTo"/>
        <c:crossAx val="8974705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CC"/>
    </a:solidFill>
    <a:ln w="9525" cap="flat" cmpd="sng" algn="ctr">
      <a:solidFill>
        <a:srgbClr val="FFFFCC"/>
      </a:solidFill>
      <a:round/>
    </a:ln>
    <a:effectLst/>
  </c:spPr>
  <c:txPr>
    <a:bodyPr/>
    <a:lstStyle/>
    <a:p>
      <a:pPr>
        <a:defRPr>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'Resultat - Sammanslagning'!$L$5:$N$5</c:f>
          <c:strCache>
            <c:ptCount val="3"/>
          </c:strCache>
        </c:strRef>
      </c:tx>
      <c:layout>
        <c:manualLayout>
          <c:xMode val="edge"/>
          <c:yMode val="edge"/>
          <c:x val="0.46881802347888257"/>
          <c:y val="4.496905987046077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sv-SE"/>
        </a:p>
      </c:txPr>
    </c:title>
    <c:autoTitleDeleted val="0"/>
    <c:plotArea>
      <c:layout>
        <c:manualLayout>
          <c:layoutTarget val="inner"/>
          <c:xMode val="edge"/>
          <c:yMode val="edge"/>
          <c:x val="0.30753884478973154"/>
          <c:y val="0.21878663098338255"/>
          <c:w val="0.42688423248948426"/>
          <c:h val="0.61626926331717824"/>
        </c:manualLayout>
      </c:layout>
      <c:radarChart>
        <c:radarStyle val="marker"/>
        <c:varyColors val="0"/>
        <c:ser>
          <c:idx val="0"/>
          <c:order val="0"/>
          <c:spPr>
            <a:ln w="28575" cap="rnd">
              <a:solidFill>
                <a:schemeClr val="accent1"/>
              </a:solidFill>
              <a:round/>
            </a:ln>
            <a:effectLst/>
          </c:spPr>
          <c:marker>
            <c:symbol val="none"/>
          </c:marker>
          <c:cat>
            <c:strRef>
              <c:f>'Resultat - Sammanslagning'!$C$32:$C$36</c:f>
              <c:strCache>
                <c:ptCount val="5"/>
                <c:pt idx="0">
                  <c:v>Identitet</c:v>
                </c:pt>
                <c:pt idx="1">
                  <c:v>Tillgänglighet</c:v>
                </c:pt>
                <c:pt idx="2">
                  <c:v>Framkomlighet</c:v>
                </c:pt>
                <c:pt idx="3">
                  <c:v>Komfort</c:v>
                </c:pt>
                <c:pt idx="4">
                  <c:v>Trygghet och säkerhet</c:v>
                </c:pt>
              </c:strCache>
            </c:strRef>
          </c:cat>
          <c:val>
            <c:numRef>
              <c:f>'Resultat - Sammanslagning'!$D$32:$D$36</c:f>
              <c:numCache>
                <c:formatCode>0%</c:formatCode>
                <c:ptCount val="5"/>
                <c:pt idx="0">
                  <c:v>0.1</c:v>
                </c:pt>
                <c:pt idx="1">
                  <c:v>0.2</c:v>
                </c:pt>
                <c:pt idx="2">
                  <c:v>0.25</c:v>
                </c:pt>
                <c:pt idx="3">
                  <c:v>0.25</c:v>
                </c:pt>
                <c:pt idx="4">
                  <c:v>0.2</c:v>
                </c:pt>
              </c:numCache>
            </c:numRef>
          </c:val>
          <c:extLst>
            <c:ext xmlns:c16="http://schemas.microsoft.com/office/drawing/2014/chart" uri="{C3380CC4-5D6E-409C-BE32-E72D297353CC}">
              <c16:uniqueId val="{00000000-1879-40C9-ABC7-46C646D2F999}"/>
            </c:ext>
          </c:extLst>
        </c:ser>
        <c:ser>
          <c:idx val="1"/>
          <c:order val="1"/>
          <c:spPr>
            <a:ln w="28575" cap="rnd">
              <a:solidFill>
                <a:srgbClr val="0070C0"/>
              </a:solidFill>
              <a:round/>
            </a:ln>
            <a:effectLst/>
          </c:spPr>
          <c:marker>
            <c:symbol val="none"/>
          </c:marker>
          <c:cat>
            <c:strRef>
              <c:f>'Resultat - Sammanslagning'!$C$32:$C$36</c:f>
              <c:strCache>
                <c:ptCount val="5"/>
                <c:pt idx="0">
                  <c:v>Identitet</c:v>
                </c:pt>
                <c:pt idx="1">
                  <c:v>Tillgänglighet</c:v>
                </c:pt>
                <c:pt idx="2">
                  <c:v>Framkomlighet</c:v>
                </c:pt>
                <c:pt idx="3">
                  <c:v>Komfort</c:v>
                </c:pt>
                <c:pt idx="4">
                  <c:v>Trygghet och säkerhet</c:v>
                </c:pt>
              </c:strCache>
            </c:strRef>
          </c:cat>
          <c:val>
            <c:numRef>
              <c:f>'Resultat - Sammanslagning'!$M$32:$M$36</c:f>
              <c:numCache>
                <c:formatCode>0.00</c:formatCode>
                <c:ptCount val="5"/>
              </c:numCache>
            </c:numRef>
          </c:val>
          <c:extLst>
            <c:ext xmlns:c16="http://schemas.microsoft.com/office/drawing/2014/chart" uri="{C3380CC4-5D6E-409C-BE32-E72D297353CC}">
              <c16:uniqueId val="{00000001-1879-40C9-ABC7-46C646D2F999}"/>
            </c:ext>
          </c:extLst>
        </c:ser>
        <c:dLbls>
          <c:showLegendKey val="0"/>
          <c:showVal val="0"/>
          <c:showCatName val="0"/>
          <c:showSerName val="0"/>
          <c:showPercent val="0"/>
          <c:showBubbleSize val="0"/>
        </c:dLbls>
        <c:axId val="897470528"/>
        <c:axId val="812972816"/>
      </c:radarChart>
      <c:catAx>
        <c:axId val="8974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sv-SE"/>
          </a:p>
        </c:txPr>
        <c:crossAx val="812972816"/>
        <c:crosses val="autoZero"/>
        <c:auto val="1"/>
        <c:lblAlgn val="ctr"/>
        <c:lblOffset val="100"/>
        <c:noMultiLvlLbl val="0"/>
      </c:catAx>
      <c:valAx>
        <c:axId val="812972816"/>
        <c:scaling>
          <c:orientation val="minMax"/>
          <c:max val="2"/>
        </c:scaling>
        <c:delete val="1"/>
        <c:axPos val="l"/>
        <c:majorGridlines>
          <c:spPr>
            <a:ln w="9525" cap="flat" cmpd="sng" algn="ctr">
              <a:solidFill>
                <a:schemeClr val="tx2">
                  <a:lumMod val="60000"/>
                  <a:lumOff val="40000"/>
                </a:schemeClr>
              </a:solidFill>
              <a:round/>
            </a:ln>
            <a:effectLst/>
          </c:spPr>
        </c:majorGridlines>
        <c:numFmt formatCode="0%" sourceLinked="1"/>
        <c:majorTickMark val="none"/>
        <c:minorTickMark val="none"/>
        <c:tickLblPos val="nextTo"/>
        <c:crossAx val="8974705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CC"/>
    </a:solidFill>
    <a:ln w="9525" cap="flat" cmpd="sng" algn="ctr">
      <a:solidFill>
        <a:srgbClr val="FFFFCC"/>
      </a:solidFill>
      <a:round/>
    </a:ln>
    <a:effectLst/>
  </c:spPr>
  <c:txPr>
    <a:bodyPr/>
    <a:lstStyle/>
    <a:p>
      <a:pPr>
        <a:defRPr>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'Resultat - Sammanslagning'!$D$5:$F$5</c:f>
          <c:strCache>
            <c:ptCount val="3"/>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sv-SE"/>
        </a:p>
      </c:txPr>
    </c:title>
    <c:autoTitleDeleted val="0"/>
    <c:plotArea>
      <c:layout>
        <c:manualLayout>
          <c:layoutTarget val="inner"/>
          <c:xMode val="edge"/>
          <c:yMode val="edge"/>
          <c:x val="0.30753884478973154"/>
          <c:y val="0.21878663098338255"/>
          <c:w val="0.42688423248948426"/>
          <c:h val="0.61626926331717824"/>
        </c:manualLayout>
      </c:layout>
      <c:radarChart>
        <c:radarStyle val="marker"/>
        <c:varyColors val="0"/>
        <c:ser>
          <c:idx val="0"/>
          <c:order val="0"/>
          <c:spPr>
            <a:ln w="28575" cap="rnd">
              <a:solidFill>
                <a:schemeClr val="accent1"/>
              </a:solidFill>
              <a:round/>
            </a:ln>
            <a:effectLst/>
          </c:spPr>
          <c:marker>
            <c:symbol val="none"/>
          </c:marker>
          <c:cat>
            <c:strRef>
              <c:f>'Resultat - Sammanslagning'!$C$32:$C$36</c:f>
              <c:strCache>
                <c:ptCount val="5"/>
                <c:pt idx="0">
                  <c:v>Identitet</c:v>
                </c:pt>
                <c:pt idx="1">
                  <c:v>Tillgänglighet</c:v>
                </c:pt>
                <c:pt idx="2">
                  <c:v>Framkomlighet</c:v>
                </c:pt>
                <c:pt idx="3">
                  <c:v>Komfort</c:v>
                </c:pt>
                <c:pt idx="4">
                  <c:v>Trygghet och säkerhet</c:v>
                </c:pt>
              </c:strCache>
            </c:strRef>
          </c:cat>
          <c:val>
            <c:numRef>
              <c:f>'Resultat - Sammanslagning'!$D$32:$D$36</c:f>
              <c:numCache>
                <c:formatCode>0%</c:formatCode>
                <c:ptCount val="5"/>
                <c:pt idx="0">
                  <c:v>0.1</c:v>
                </c:pt>
                <c:pt idx="1">
                  <c:v>0.2</c:v>
                </c:pt>
                <c:pt idx="2">
                  <c:v>0.25</c:v>
                </c:pt>
                <c:pt idx="3">
                  <c:v>0.25</c:v>
                </c:pt>
                <c:pt idx="4">
                  <c:v>0.2</c:v>
                </c:pt>
              </c:numCache>
            </c:numRef>
          </c:val>
          <c:extLst>
            <c:ext xmlns:c16="http://schemas.microsoft.com/office/drawing/2014/chart" uri="{C3380CC4-5D6E-409C-BE32-E72D297353CC}">
              <c16:uniqueId val="{00000000-AD1C-494A-BF19-60E51468AE44}"/>
            </c:ext>
          </c:extLst>
        </c:ser>
        <c:ser>
          <c:idx val="1"/>
          <c:order val="1"/>
          <c:spPr>
            <a:ln w="28575" cap="rnd">
              <a:solidFill>
                <a:srgbClr val="FF0000"/>
              </a:solidFill>
              <a:round/>
            </a:ln>
            <a:effectLst/>
          </c:spPr>
          <c:marker>
            <c:symbol val="none"/>
          </c:marker>
          <c:cat>
            <c:strRef>
              <c:f>'Resultat - Sammanslagning'!$C$32:$C$36</c:f>
              <c:strCache>
                <c:ptCount val="5"/>
                <c:pt idx="0">
                  <c:v>Identitet</c:v>
                </c:pt>
                <c:pt idx="1">
                  <c:v>Tillgänglighet</c:v>
                </c:pt>
                <c:pt idx="2">
                  <c:v>Framkomlighet</c:v>
                </c:pt>
                <c:pt idx="3">
                  <c:v>Komfort</c:v>
                </c:pt>
                <c:pt idx="4">
                  <c:v>Trygghet och säkerhet</c:v>
                </c:pt>
              </c:strCache>
            </c:strRef>
          </c:cat>
          <c:val>
            <c:numRef>
              <c:f>'Resultat - Sammanslagning'!$E$32:$E$36</c:f>
              <c:numCache>
                <c:formatCode>0.00</c:formatCode>
                <c:ptCount val="5"/>
              </c:numCache>
            </c:numRef>
          </c:val>
          <c:extLst>
            <c:ext xmlns:c16="http://schemas.microsoft.com/office/drawing/2014/chart" uri="{C3380CC4-5D6E-409C-BE32-E72D297353CC}">
              <c16:uniqueId val="{00000001-AD1C-494A-BF19-60E51468AE44}"/>
            </c:ext>
          </c:extLst>
        </c:ser>
        <c:dLbls>
          <c:showLegendKey val="0"/>
          <c:showVal val="0"/>
          <c:showCatName val="0"/>
          <c:showSerName val="0"/>
          <c:showPercent val="0"/>
          <c:showBubbleSize val="0"/>
        </c:dLbls>
        <c:axId val="897470528"/>
        <c:axId val="812972816"/>
      </c:radarChart>
      <c:catAx>
        <c:axId val="8974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sv-SE"/>
          </a:p>
        </c:txPr>
        <c:crossAx val="812972816"/>
        <c:crosses val="autoZero"/>
        <c:auto val="1"/>
        <c:lblAlgn val="ctr"/>
        <c:lblOffset val="100"/>
        <c:noMultiLvlLbl val="0"/>
      </c:catAx>
      <c:valAx>
        <c:axId val="812972816"/>
        <c:scaling>
          <c:orientation val="minMax"/>
          <c:max val="2"/>
        </c:scaling>
        <c:delete val="1"/>
        <c:axPos val="l"/>
        <c:majorGridlines>
          <c:spPr>
            <a:ln w="9525" cap="flat" cmpd="sng" algn="ctr">
              <a:solidFill>
                <a:schemeClr val="tx2">
                  <a:lumMod val="60000"/>
                  <a:lumOff val="40000"/>
                </a:schemeClr>
              </a:solidFill>
              <a:round/>
            </a:ln>
            <a:effectLst/>
          </c:spPr>
        </c:majorGridlines>
        <c:numFmt formatCode="0%" sourceLinked="1"/>
        <c:majorTickMark val="none"/>
        <c:minorTickMark val="none"/>
        <c:tickLblPos val="nextTo"/>
        <c:crossAx val="8974705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CC"/>
    </a:solidFill>
    <a:ln w="9525" cap="flat" cmpd="sng" algn="ctr">
      <a:solidFill>
        <a:srgbClr val="FFFFCC"/>
      </a:solidFill>
      <a:round/>
    </a:ln>
    <a:effectLst/>
  </c:spPr>
  <c:txPr>
    <a:bodyPr/>
    <a:lstStyle/>
    <a:p>
      <a:pPr>
        <a:defRPr>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'Resultat - Sammanslagning'!$D$5:$F$5</c:f>
          <c:strCache>
            <c:ptCount val="3"/>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sv-SE"/>
        </a:p>
      </c:txPr>
    </c:title>
    <c:autoTitleDeleted val="0"/>
    <c:plotArea>
      <c:layout>
        <c:manualLayout>
          <c:layoutTarget val="inner"/>
          <c:xMode val="edge"/>
          <c:yMode val="edge"/>
          <c:x val="0.30753884478973154"/>
          <c:y val="0.21878663098338255"/>
          <c:w val="0.42688423248948426"/>
          <c:h val="0.61626926331717824"/>
        </c:manualLayout>
      </c:layout>
      <c:radarChart>
        <c:radarStyle val="marker"/>
        <c:varyColors val="0"/>
        <c:ser>
          <c:idx val="0"/>
          <c:order val="0"/>
          <c:spPr>
            <a:ln w="28575" cap="rnd">
              <a:solidFill>
                <a:schemeClr val="accent1"/>
              </a:solidFill>
              <a:round/>
            </a:ln>
            <a:effectLst/>
          </c:spPr>
          <c:marker>
            <c:symbol val="none"/>
          </c:marker>
          <c:cat>
            <c:strRef>
              <c:f>'Resultat - Sammanslagning'!$C$32:$C$36</c:f>
              <c:strCache>
                <c:ptCount val="5"/>
                <c:pt idx="0">
                  <c:v>Identitet</c:v>
                </c:pt>
                <c:pt idx="1">
                  <c:v>Tillgänglighet</c:v>
                </c:pt>
                <c:pt idx="2">
                  <c:v>Framkomlighet</c:v>
                </c:pt>
                <c:pt idx="3">
                  <c:v>Komfort</c:v>
                </c:pt>
                <c:pt idx="4">
                  <c:v>Trygghet och säkerhet</c:v>
                </c:pt>
              </c:strCache>
            </c:strRef>
          </c:cat>
          <c:val>
            <c:numRef>
              <c:f>'Resultat - Sammanslagning'!$D$32:$D$36</c:f>
              <c:numCache>
                <c:formatCode>0%</c:formatCode>
                <c:ptCount val="5"/>
                <c:pt idx="0">
                  <c:v>0.1</c:v>
                </c:pt>
                <c:pt idx="1">
                  <c:v>0.2</c:v>
                </c:pt>
                <c:pt idx="2">
                  <c:v>0.25</c:v>
                </c:pt>
                <c:pt idx="3">
                  <c:v>0.25</c:v>
                </c:pt>
                <c:pt idx="4">
                  <c:v>0.2</c:v>
                </c:pt>
              </c:numCache>
            </c:numRef>
          </c:val>
          <c:extLst>
            <c:ext xmlns:c16="http://schemas.microsoft.com/office/drawing/2014/chart" uri="{C3380CC4-5D6E-409C-BE32-E72D297353CC}">
              <c16:uniqueId val="{00000000-F4C4-44B0-8AE2-8B261D94A4B0}"/>
            </c:ext>
          </c:extLst>
        </c:ser>
        <c:ser>
          <c:idx val="1"/>
          <c:order val="1"/>
          <c:spPr>
            <a:ln w="28575" cap="rnd">
              <a:solidFill>
                <a:srgbClr val="FF0000"/>
              </a:solidFill>
              <a:round/>
            </a:ln>
            <a:effectLst/>
          </c:spPr>
          <c:marker>
            <c:symbol val="none"/>
          </c:marker>
          <c:cat>
            <c:strRef>
              <c:f>'Resultat - Sammanslagning'!$C$32:$C$36</c:f>
              <c:strCache>
                <c:ptCount val="5"/>
                <c:pt idx="0">
                  <c:v>Identitet</c:v>
                </c:pt>
                <c:pt idx="1">
                  <c:v>Tillgänglighet</c:v>
                </c:pt>
                <c:pt idx="2">
                  <c:v>Framkomlighet</c:v>
                </c:pt>
                <c:pt idx="3">
                  <c:v>Komfort</c:v>
                </c:pt>
                <c:pt idx="4">
                  <c:v>Trygghet och säkerhet</c:v>
                </c:pt>
              </c:strCache>
            </c:strRef>
          </c:cat>
          <c:val>
            <c:numRef>
              <c:f>'Resultat - Sammanslagning'!$E$32:$E$36</c:f>
              <c:numCache>
                <c:formatCode>0.00</c:formatCode>
                <c:ptCount val="5"/>
              </c:numCache>
            </c:numRef>
          </c:val>
          <c:extLst>
            <c:ext xmlns:c16="http://schemas.microsoft.com/office/drawing/2014/chart" uri="{C3380CC4-5D6E-409C-BE32-E72D297353CC}">
              <c16:uniqueId val="{00000001-F4C4-44B0-8AE2-8B261D94A4B0}"/>
            </c:ext>
          </c:extLst>
        </c:ser>
        <c:dLbls>
          <c:showLegendKey val="0"/>
          <c:showVal val="0"/>
          <c:showCatName val="0"/>
          <c:showSerName val="0"/>
          <c:showPercent val="0"/>
          <c:showBubbleSize val="0"/>
        </c:dLbls>
        <c:axId val="897470528"/>
        <c:axId val="812972816"/>
      </c:radarChart>
      <c:catAx>
        <c:axId val="8974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sv-SE"/>
          </a:p>
        </c:txPr>
        <c:crossAx val="812972816"/>
        <c:crosses val="autoZero"/>
        <c:auto val="1"/>
        <c:lblAlgn val="ctr"/>
        <c:lblOffset val="100"/>
        <c:noMultiLvlLbl val="0"/>
      </c:catAx>
      <c:valAx>
        <c:axId val="812972816"/>
        <c:scaling>
          <c:orientation val="minMax"/>
          <c:max val="2"/>
        </c:scaling>
        <c:delete val="1"/>
        <c:axPos val="l"/>
        <c:majorGridlines>
          <c:spPr>
            <a:ln w="9525" cap="flat" cmpd="sng" algn="ctr">
              <a:solidFill>
                <a:schemeClr val="tx2">
                  <a:lumMod val="60000"/>
                  <a:lumOff val="40000"/>
                </a:schemeClr>
              </a:solidFill>
              <a:round/>
            </a:ln>
            <a:effectLst/>
          </c:spPr>
        </c:majorGridlines>
        <c:numFmt formatCode="0%" sourceLinked="1"/>
        <c:majorTickMark val="none"/>
        <c:minorTickMark val="none"/>
        <c:tickLblPos val="nextTo"/>
        <c:crossAx val="8974705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CC"/>
    </a:solidFill>
    <a:ln w="9525" cap="flat" cmpd="sng" algn="ctr">
      <a:solidFill>
        <a:srgbClr val="FFFFCC"/>
      </a:solidFill>
      <a:round/>
    </a:ln>
    <a:effectLst/>
  </c:spPr>
  <c:txPr>
    <a:bodyPr/>
    <a:lstStyle/>
    <a:p>
      <a:pPr>
        <a:defRPr>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'Resultat - Sammanslagning'!$L$5:$N$5</c:f>
          <c:strCache>
            <c:ptCount val="3"/>
          </c:strCache>
        </c:strRef>
      </c:tx>
      <c:layout>
        <c:manualLayout>
          <c:xMode val="edge"/>
          <c:yMode val="edge"/>
          <c:x val="0.46881802347888257"/>
          <c:y val="4.496905987046077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sv-SE"/>
        </a:p>
      </c:txPr>
    </c:title>
    <c:autoTitleDeleted val="0"/>
    <c:plotArea>
      <c:layout>
        <c:manualLayout>
          <c:layoutTarget val="inner"/>
          <c:xMode val="edge"/>
          <c:yMode val="edge"/>
          <c:x val="0.30753884478973154"/>
          <c:y val="0.21878663098338255"/>
          <c:w val="0.42688423248948426"/>
          <c:h val="0.61626926331717824"/>
        </c:manualLayout>
      </c:layout>
      <c:radarChart>
        <c:radarStyle val="marker"/>
        <c:varyColors val="0"/>
        <c:ser>
          <c:idx val="0"/>
          <c:order val="0"/>
          <c:spPr>
            <a:ln w="28575" cap="rnd">
              <a:solidFill>
                <a:schemeClr val="accent1"/>
              </a:solidFill>
              <a:round/>
            </a:ln>
            <a:effectLst/>
          </c:spPr>
          <c:marker>
            <c:symbol val="none"/>
          </c:marker>
          <c:cat>
            <c:strRef>
              <c:f>'Resultat - Sammanslagning'!$C$32:$C$36</c:f>
              <c:strCache>
                <c:ptCount val="5"/>
                <c:pt idx="0">
                  <c:v>Identitet</c:v>
                </c:pt>
                <c:pt idx="1">
                  <c:v>Tillgänglighet</c:v>
                </c:pt>
                <c:pt idx="2">
                  <c:v>Framkomlighet</c:v>
                </c:pt>
                <c:pt idx="3">
                  <c:v>Komfort</c:v>
                </c:pt>
                <c:pt idx="4">
                  <c:v>Trygghet och säkerhet</c:v>
                </c:pt>
              </c:strCache>
            </c:strRef>
          </c:cat>
          <c:val>
            <c:numRef>
              <c:f>'Resultat - Sammanslagning'!$D$32:$D$36</c:f>
              <c:numCache>
                <c:formatCode>0%</c:formatCode>
                <c:ptCount val="5"/>
                <c:pt idx="0">
                  <c:v>0.1</c:v>
                </c:pt>
                <c:pt idx="1">
                  <c:v>0.2</c:v>
                </c:pt>
                <c:pt idx="2">
                  <c:v>0.25</c:v>
                </c:pt>
                <c:pt idx="3">
                  <c:v>0.25</c:v>
                </c:pt>
                <c:pt idx="4">
                  <c:v>0.2</c:v>
                </c:pt>
              </c:numCache>
            </c:numRef>
          </c:val>
          <c:extLst>
            <c:ext xmlns:c16="http://schemas.microsoft.com/office/drawing/2014/chart" uri="{C3380CC4-5D6E-409C-BE32-E72D297353CC}">
              <c16:uniqueId val="{00000000-3F29-4B02-AA4E-A08D3F2E59C4}"/>
            </c:ext>
          </c:extLst>
        </c:ser>
        <c:ser>
          <c:idx val="1"/>
          <c:order val="1"/>
          <c:spPr>
            <a:ln w="28575" cap="rnd">
              <a:solidFill>
                <a:srgbClr val="0070C0"/>
              </a:solidFill>
              <a:round/>
            </a:ln>
            <a:effectLst/>
          </c:spPr>
          <c:marker>
            <c:symbol val="none"/>
          </c:marker>
          <c:cat>
            <c:strRef>
              <c:f>'Resultat - Sammanslagning'!$C$32:$C$36</c:f>
              <c:strCache>
                <c:ptCount val="5"/>
                <c:pt idx="0">
                  <c:v>Identitet</c:v>
                </c:pt>
                <c:pt idx="1">
                  <c:v>Tillgänglighet</c:v>
                </c:pt>
                <c:pt idx="2">
                  <c:v>Framkomlighet</c:v>
                </c:pt>
                <c:pt idx="3">
                  <c:v>Komfort</c:v>
                </c:pt>
                <c:pt idx="4">
                  <c:v>Trygghet och säkerhet</c:v>
                </c:pt>
              </c:strCache>
            </c:strRef>
          </c:cat>
          <c:val>
            <c:numRef>
              <c:f>'Resultat - Sammanslagning'!$M$32:$M$36</c:f>
              <c:numCache>
                <c:formatCode>0.00</c:formatCode>
                <c:ptCount val="5"/>
              </c:numCache>
            </c:numRef>
          </c:val>
          <c:extLst>
            <c:ext xmlns:c16="http://schemas.microsoft.com/office/drawing/2014/chart" uri="{C3380CC4-5D6E-409C-BE32-E72D297353CC}">
              <c16:uniqueId val="{00000001-3F29-4B02-AA4E-A08D3F2E59C4}"/>
            </c:ext>
          </c:extLst>
        </c:ser>
        <c:dLbls>
          <c:showLegendKey val="0"/>
          <c:showVal val="0"/>
          <c:showCatName val="0"/>
          <c:showSerName val="0"/>
          <c:showPercent val="0"/>
          <c:showBubbleSize val="0"/>
        </c:dLbls>
        <c:axId val="897470528"/>
        <c:axId val="812972816"/>
      </c:radarChart>
      <c:catAx>
        <c:axId val="8974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sv-SE"/>
          </a:p>
        </c:txPr>
        <c:crossAx val="812972816"/>
        <c:crosses val="autoZero"/>
        <c:auto val="1"/>
        <c:lblAlgn val="ctr"/>
        <c:lblOffset val="100"/>
        <c:noMultiLvlLbl val="0"/>
      </c:catAx>
      <c:valAx>
        <c:axId val="812972816"/>
        <c:scaling>
          <c:orientation val="minMax"/>
          <c:max val="2"/>
        </c:scaling>
        <c:delete val="1"/>
        <c:axPos val="l"/>
        <c:majorGridlines>
          <c:spPr>
            <a:ln w="9525" cap="flat" cmpd="sng" algn="ctr">
              <a:solidFill>
                <a:schemeClr val="tx2">
                  <a:lumMod val="60000"/>
                  <a:lumOff val="40000"/>
                </a:schemeClr>
              </a:solidFill>
              <a:round/>
            </a:ln>
            <a:effectLst/>
          </c:spPr>
        </c:majorGridlines>
        <c:numFmt formatCode="0%" sourceLinked="1"/>
        <c:majorTickMark val="none"/>
        <c:minorTickMark val="none"/>
        <c:tickLblPos val="nextTo"/>
        <c:crossAx val="8974705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CC"/>
    </a:solidFill>
    <a:ln w="9525" cap="flat" cmpd="sng" algn="ctr">
      <a:solidFill>
        <a:srgbClr val="FFFFCC"/>
      </a:solidFill>
      <a:round/>
    </a:ln>
    <a:effectLst/>
  </c:spPr>
  <c:txPr>
    <a:bodyPr/>
    <a:lstStyle/>
    <a:p>
      <a:pPr>
        <a:defRPr>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'Resultat - Sammanslagning'!$D$5:$F$5</c:f>
          <c:strCache>
            <c:ptCount val="3"/>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sv-SE"/>
        </a:p>
      </c:txPr>
    </c:title>
    <c:autoTitleDeleted val="0"/>
    <c:plotArea>
      <c:layout>
        <c:manualLayout>
          <c:layoutTarget val="inner"/>
          <c:xMode val="edge"/>
          <c:yMode val="edge"/>
          <c:x val="0.30753884478973154"/>
          <c:y val="0.21878663098338255"/>
          <c:w val="0.42688423248948426"/>
          <c:h val="0.61626926331717824"/>
        </c:manualLayout>
      </c:layout>
      <c:radarChart>
        <c:radarStyle val="marker"/>
        <c:varyColors val="0"/>
        <c:ser>
          <c:idx val="0"/>
          <c:order val="0"/>
          <c:spPr>
            <a:ln w="28575" cap="rnd">
              <a:solidFill>
                <a:schemeClr val="accent1"/>
              </a:solidFill>
              <a:round/>
            </a:ln>
            <a:effectLst/>
          </c:spPr>
          <c:marker>
            <c:symbol val="none"/>
          </c:marker>
          <c:cat>
            <c:strRef>
              <c:f>'Resultat - Sammanslagning'!$C$32:$C$36</c:f>
              <c:strCache>
                <c:ptCount val="5"/>
                <c:pt idx="0">
                  <c:v>Identitet</c:v>
                </c:pt>
                <c:pt idx="1">
                  <c:v>Tillgänglighet</c:v>
                </c:pt>
                <c:pt idx="2">
                  <c:v>Framkomlighet</c:v>
                </c:pt>
                <c:pt idx="3">
                  <c:v>Komfort</c:v>
                </c:pt>
                <c:pt idx="4">
                  <c:v>Trygghet och säkerhet</c:v>
                </c:pt>
              </c:strCache>
            </c:strRef>
          </c:cat>
          <c:val>
            <c:numRef>
              <c:f>'Resultat - Sammanslagning'!$D$32:$D$36</c:f>
              <c:numCache>
                <c:formatCode>0%</c:formatCode>
                <c:ptCount val="5"/>
                <c:pt idx="0">
                  <c:v>0.1</c:v>
                </c:pt>
                <c:pt idx="1">
                  <c:v>0.2</c:v>
                </c:pt>
                <c:pt idx="2">
                  <c:v>0.25</c:v>
                </c:pt>
                <c:pt idx="3">
                  <c:v>0.25</c:v>
                </c:pt>
                <c:pt idx="4">
                  <c:v>0.2</c:v>
                </c:pt>
              </c:numCache>
            </c:numRef>
          </c:val>
          <c:extLst>
            <c:ext xmlns:c16="http://schemas.microsoft.com/office/drawing/2014/chart" uri="{C3380CC4-5D6E-409C-BE32-E72D297353CC}">
              <c16:uniqueId val="{00000000-0672-4DB2-8623-F2B55CEB898E}"/>
            </c:ext>
          </c:extLst>
        </c:ser>
        <c:ser>
          <c:idx val="1"/>
          <c:order val="1"/>
          <c:spPr>
            <a:ln w="28575" cap="rnd">
              <a:solidFill>
                <a:srgbClr val="FF0000"/>
              </a:solidFill>
              <a:round/>
            </a:ln>
            <a:effectLst/>
          </c:spPr>
          <c:marker>
            <c:symbol val="none"/>
          </c:marker>
          <c:cat>
            <c:strRef>
              <c:f>'Resultat - Sammanslagning'!$C$32:$C$36</c:f>
              <c:strCache>
                <c:ptCount val="5"/>
                <c:pt idx="0">
                  <c:v>Identitet</c:v>
                </c:pt>
                <c:pt idx="1">
                  <c:v>Tillgänglighet</c:v>
                </c:pt>
                <c:pt idx="2">
                  <c:v>Framkomlighet</c:v>
                </c:pt>
                <c:pt idx="3">
                  <c:v>Komfort</c:v>
                </c:pt>
                <c:pt idx="4">
                  <c:v>Trygghet och säkerhet</c:v>
                </c:pt>
              </c:strCache>
            </c:strRef>
          </c:cat>
          <c:val>
            <c:numRef>
              <c:f>'Resultat - Sammanslagning'!$E$32:$E$36</c:f>
              <c:numCache>
                <c:formatCode>0.00</c:formatCode>
                <c:ptCount val="5"/>
              </c:numCache>
            </c:numRef>
          </c:val>
          <c:extLst>
            <c:ext xmlns:c16="http://schemas.microsoft.com/office/drawing/2014/chart" uri="{C3380CC4-5D6E-409C-BE32-E72D297353CC}">
              <c16:uniqueId val="{00000001-0672-4DB2-8623-F2B55CEB898E}"/>
            </c:ext>
          </c:extLst>
        </c:ser>
        <c:dLbls>
          <c:showLegendKey val="0"/>
          <c:showVal val="0"/>
          <c:showCatName val="0"/>
          <c:showSerName val="0"/>
          <c:showPercent val="0"/>
          <c:showBubbleSize val="0"/>
        </c:dLbls>
        <c:axId val="897470528"/>
        <c:axId val="812972816"/>
      </c:radarChart>
      <c:catAx>
        <c:axId val="8974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sv-SE"/>
          </a:p>
        </c:txPr>
        <c:crossAx val="812972816"/>
        <c:crosses val="autoZero"/>
        <c:auto val="1"/>
        <c:lblAlgn val="ctr"/>
        <c:lblOffset val="100"/>
        <c:noMultiLvlLbl val="0"/>
      </c:catAx>
      <c:valAx>
        <c:axId val="812972816"/>
        <c:scaling>
          <c:orientation val="minMax"/>
          <c:max val="2"/>
        </c:scaling>
        <c:delete val="1"/>
        <c:axPos val="l"/>
        <c:majorGridlines>
          <c:spPr>
            <a:ln w="9525" cap="flat" cmpd="sng" algn="ctr">
              <a:solidFill>
                <a:schemeClr val="tx2">
                  <a:lumMod val="60000"/>
                  <a:lumOff val="40000"/>
                </a:schemeClr>
              </a:solidFill>
              <a:round/>
            </a:ln>
            <a:effectLst/>
          </c:spPr>
        </c:majorGridlines>
        <c:numFmt formatCode="0%" sourceLinked="1"/>
        <c:majorTickMark val="none"/>
        <c:minorTickMark val="none"/>
        <c:tickLblPos val="nextTo"/>
        <c:crossAx val="8974705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CC"/>
    </a:solidFill>
    <a:ln w="9525" cap="flat" cmpd="sng" algn="ctr">
      <a:solidFill>
        <a:srgbClr val="FFFFCC"/>
      </a:solidFill>
      <a:round/>
    </a:ln>
    <a:effectLst/>
  </c:spPr>
  <c:txPr>
    <a:bodyPr/>
    <a:lstStyle/>
    <a:p>
      <a:pPr>
        <a:defRPr>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'Resultat - Sammanslagning'!$D$5:$F$5</c:f>
          <c:strCache>
            <c:ptCount val="3"/>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sv-SE"/>
        </a:p>
      </c:txPr>
    </c:title>
    <c:autoTitleDeleted val="0"/>
    <c:plotArea>
      <c:layout>
        <c:manualLayout>
          <c:layoutTarget val="inner"/>
          <c:xMode val="edge"/>
          <c:yMode val="edge"/>
          <c:x val="0.30753884478973154"/>
          <c:y val="0.21878663098338255"/>
          <c:w val="0.42688423248948426"/>
          <c:h val="0.61626926331717824"/>
        </c:manualLayout>
      </c:layout>
      <c:radarChart>
        <c:radarStyle val="marker"/>
        <c:varyColors val="0"/>
        <c:ser>
          <c:idx val="0"/>
          <c:order val="0"/>
          <c:spPr>
            <a:ln w="28575" cap="rnd">
              <a:solidFill>
                <a:schemeClr val="accent1"/>
              </a:solidFill>
              <a:round/>
            </a:ln>
            <a:effectLst/>
          </c:spPr>
          <c:marker>
            <c:symbol val="none"/>
          </c:marker>
          <c:cat>
            <c:strRef>
              <c:f>'Resultat - Sammanslagning'!$C$32:$C$36</c:f>
              <c:strCache>
                <c:ptCount val="5"/>
                <c:pt idx="0">
                  <c:v>Identitet</c:v>
                </c:pt>
                <c:pt idx="1">
                  <c:v>Tillgänglighet</c:v>
                </c:pt>
                <c:pt idx="2">
                  <c:v>Framkomlighet</c:v>
                </c:pt>
                <c:pt idx="3">
                  <c:v>Komfort</c:v>
                </c:pt>
                <c:pt idx="4">
                  <c:v>Trygghet och säkerhet</c:v>
                </c:pt>
              </c:strCache>
            </c:strRef>
          </c:cat>
          <c:val>
            <c:numRef>
              <c:f>'Resultat - Sammanslagning'!$T$32:$T$36</c:f>
              <c:numCache>
                <c:formatCode>0%</c:formatCode>
                <c:ptCount val="5"/>
                <c:pt idx="0">
                  <c:v>0.1</c:v>
                </c:pt>
                <c:pt idx="1">
                  <c:v>0.2</c:v>
                </c:pt>
                <c:pt idx="2">
                  <c:v>0.25</c:v>
                </c:pt>
                <c:pt idx="3">
                  <c:v>0.25</c:v>
                </c:pt>
                <c:pt idx="4">
                  <c:v>0.2</c:v>
                </c:pt>
              </c:numCache>
            </c:numRef>
          </c:val>
          <c:extLst>
            <c:ext xmlns:c16="http://schemas.microsoft.com/office/drawing/2014/chart" uri="{C3380CC4-5D6E-409C-BE32-E72D297353CC}">
              <c16:uniqueId val="{00000000-1D5E-4B60-9639-69947B89290B}"/>
            </c:ext>
          </c:extLst>
        </c:ser>
        <c:ser>
          <c:idx val="1"/>
          <c:order val="1"/>
          <c:spPr>
            <a:ln w="28575" cap="rnd">
              <a:solidFill>
                <a:schemeClr val="accent2"/>
              </a:solidFill>
              <a:round/>
            </a:ln>
            <a:effectLst/>
          </c:spPr>
          <c:marker>
            <c:symbol val="none"/>
          </c:marker>
          <c:cat>
            <c:strRef>
              <c:f>'Resultat - Sammanslagning'!$C$32:$C$36</c:f>
              <c:strCache>
                <c:ptCount val="5"/>
                <c:pt idx="0">
                  <c:v>Identitet</c:v>
                </c:pt>
                <c:pt idx="1">
                  <c:v>Tillgänglighet</c:v>
                </c:pt>
                <c:pt idx="2">
                  <c:v>Framkomlighet</c:v>
                </c:pt>
                <c:pt idx="3">
                  <c:v>Komfort</c:v>
                </c:pt>
                <c:pt idx="4">
                  <c:v>Trygghet och säkerhet</c:v>
                </c:pt>
              </c:strCache>
            </c:strRef>
          </c:cat>
          <c:val>
            <c:numRef>
              <c:f>'Resultat - Sammanslagning'!$U$32:$U$36</c:f>
              <c:numCache>
                <c:formatCode>0.00</c:formatCode>
                <c:ptCount val="5"/>
              </c:numCache>
            </c:numRef>
          </c:val>
          <c:extLst>
            <c:ext xmlns:c16="http://schemas.microsoft.com/office/drawing/2014/chart" uri="{C3380CC4-5D6E-409C-BE32-E72D297353CC}">
              <c16:uniqueId val="{00000001-1D5E-4B60-9639-69947B89290B}"/>
            </c:ext>
          </c:extLst>
        </c:ser>
        <c:dLbls>
          <c:showLegendKey val="0"/>
          <c:showVal val="0"/>
          <c:showCatName val="0"/>
          <c:showSerName val="0"/>
          <c:showPercent val="0"/>
          <c:showBubbleSize val="0"/>
        </c:dLbls>
        <c:axId val="897470528"/>
        <c:axId val="812972816"/>
      </c:radarChart>
      <c:catAx>
        <c:axId val="8974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sv-SE"/>
          </a:p>
        </c:txPr>
        <c:crossAx val="812972816"/>
        <c:crosses val="autoZero"/>
        <c:auto val="1"/>
        <c:lblAlgn val="ctr"/>
        <c:lblOffset val="100"/>
        <c:noMultiLvlLbl val="0"/>
      </c:catAx>
      <c:valAx>
        <c:axId val="812972816"/>
        <c:scaling>
          <c:orientation val="minMax"/>
          <c:max val="2"/>
        </c:scaling>
        <c:delete val="1"/>
        <c:axPos val="l"/>
        <c:majorGridlines>
          <c:spPr>
            <a:ln w="9525" cap="flat" cmpd="sng" algn="ctr">
              <a:solidFill>
                <a:schemeClr val="tx2">
                  <a:lumMod val="60000"/>
                  <a:lumOff val="40000"/>
                </a:schemeClr>
              </a:solidFill>
              <a:round/>
            </a:ln>
            <a:effectLst/>
          </c:spPr>
        </c:majorGridlines>
        <c:numFmt formatCode="0%" sourceLinked="1"/>
        <c:majorTickMark val="none"/>
        <c:minorTickMark val="none"/>
        <c:tickLblPos val="nextTo"/>
        <c:crossAx val="8974705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CC"/>
    </a:solidFill>
    <a:ln w="9525" cap="flat" cmpd="sng" algn="ctr">
      <a:solidFill>
        <a:srgbClr val="FFFFCC"/>
      </a:solidFill>
      <a:round/>
    </a:ln>
    <a:effectLst/>
  </c:spPr>
  <c:txPr>
    <a:bodyPr/>
    <a:lstStyle/>
    <a:p>
      <a:pPr>
        <a:defRPr>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'Resultat - Sammanslagning'!$U$5</c:f>
          <c:strCache>
            <c:ptCount val="1"/>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sv-SE"/>
        </a:p>
      </c:txPr>
    </c:title>
    <c:autoTitleDeleted val="0"/>
    <c:plotArea>
      <c:layout>
        <c:manualLayout>
          <c:layoutTarget val="inner"/>
          <c:xMode val="edge"/>
          <c:yMode val="edge"/>
          <c:x val="0.30753884478973154"/>
          <c:y val="0.21878663098338255"/>
          <c:w val="0.42688423248948426"/>
          <c:h val="0.61626926331717824"/>
        </c:manualLayout>
      </c:layout>
      <c:radarChart>
        <c:radarStyle val="marker"/>
        <c:varyColors val="0"/>
        <c:ser>
          <c:idx val="0"/>
          <c:order val="0"/>
          <c:spPr>
            <a:ln w="28575" cap="rnd">
              <a:solidFill>
                <a:schemeClr val="accent1"/>
              </a:solidFill>
              <a:round/>
            </a:ln>
            <a:effectLst/>
          </c:spPr>
          <c:marker>
            <c:symbol val="none"/>
          </c:marker>
          <c:cat>
            <c:strRef>
              <c:f>'Resultat - Sammanslagning'!$C$32:$C$36</c:f>
              <c:strCache>
                <c:ptCount val="5"/>
                <c:pt idx="0">
                  <c:v>Identitet</c:v>
                </c:pt>
                <c:pt idx="1">
                  <c:v>Tillgänglighet</c:v>
                </c:pt>
                <c:pt idx="2">
                  <c:v>Framkomlighet</c:v>
                </c:pt>
                <c:pt idx="3">
                  <c:v>Komfort</c:v>
                </c:pt>
                <c:pt idx="4">
                  <c:v>Trygghet och säkerhet</c:v>
                </c:pt>
              </c:strCache>
            </c:strRef>
          </c:cat>
          <c:val>
            <c:numRef>
              <c:f>'Resultat - Sammanslagning'!$D$32:$D$36</c:f>
              <c:numCache>
                <c:formatCode>0%</c:formatCode>
                <c:ptCount val="5"/>
                <c:pt idx="0">
                  <c:v>0.1</c:v>
                </c:pt>
                <c:pt idx="1">
                  <c:v>0.2</c:v>
                </c:pt>
                <c:pt idx="2">
                  <c:v>0.25</c:v>
                </c:pt>
                <c:pt idx="3">
                  <c:v>0.25</c:v>
                </c:pt>
                <c:pt idx="4">
                  <c:v>0.2</c:v>
                </c:pt>
              </c:numCache>
            </c:numRef>
          </c:val>
          <c:extLst>
            <c:ext xmlns:c16="http://schemas.microsoft.com/office/drawing/2014/chart" uri="{C3380CC4-5D6E-409C-BE32-E72D297353CC}">
              <c16:uniqueId val="{00000000-4F98-49FB-93D3-A31AEB542095}"/>
            </c:ext>
          </c:extLst>
        </c:ser>
        <c:ser>
          <c:idx val="1"/>
          <c:order val="1"/>
          <c:spPr>
            <a:ln w="28575" cap="rnd">
              <a:solidFill>
                <a:srgbClr val="00B050"/>
              </a:solidFill>
              <a:round/>
            </a:ln>
            <a:effectLst/>
          </c:spPr>
          <c:marker>
            <c:symbol val="none"/>
          </c:marker>
          <c:cat>
            <c:strRef>
              <c:f>'Resultat - Sammanslagning'!$C$32:$C$36</c:f>
              <c:strCache>
                <c:ptCount val="5"/>
                <c:pt idx="0">
                  <c:v>Identitet</c:v>
                </c:pt>
                <c:pt idx="1">
                  <c:v>Tillgänglighet</c:v>
                </c:pt>
                <c:pt idx="2">
                  <c:v>Framkomlighet</c:v>
                </c:pt>
                <c:pt idx="3">
                  <c:v>Komfort</c:v>
                </c:pt>
                <c:pt idx="4">
                  <c:v>Trygghet och säkerhet</c:v>
                </c:pt>
              </c:strCache>
            </c:strRef>
          </c:cat>
          <c:val>
            <c:numRef>
              <c:f>'Resultat - Sammanslagning'!$U$32:$U$36</c:f>
              <c:numCache>
                <c:formatCode>0.00</c:formatCode>
                <c:ptCount val="5"/>
              </c:numCache>
            </c:numRef>
          </c:val>
          <c:extLst>
            <c:ext xmlns:c16="http://schemas.microsoft.com/office/drawing/2014/chart" uri="{C3380CC4-5D6E-409C-BE32-E72D297353CC}">
              <c16:uniqueId val="{00000001-4F98-49FB-93D3-A31AEB542095}"/>
            </c:ext>
          </c:extLst>
        </c:ser>
        <c:dLbls>
          <c:showLegendKey val="0"/>
          <c:showVal val="0"/>
          <c:showCatName val="0"/>
          <c:showSerName val="0"/>
          <c:showPercent val="0"/>
          <c:showBubbleSize val="0"/>
        </c:dLbls>
        <c:axId val="897470528"/>
        <c:axId val="812972816"/>
      </c:radarChart>
      <c:catAx>
        <c:axId val="8974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sv-SE"/>
          </a:p>
        </c:txPr>
        <c:crossAx val="812972816"/>
        <c:crosses val="autoZero"/>
        <c:auto val="1"/>
        <c:lblAlgn val="ctr"/>
        <c:lblOffset val="100"/>
        <c:noMultiLvlLbl val="0"/>
      </c:catAx>
      <c:valAx>
        <c:axId val="812972816"/>
        <c:scaling>
          <c:orientation val="minMax"/>
          <c:max val="2"/>
        </c:scaling>
        <c:delete val="1"/>
        <c:axPos val="l"/>
        <c:majorGridlines>
          <c:spPr>
            <a:ln w="9525" cap="flat" cmpd="sng" algn="ctr">
              <a:solidFill>
                <a:schemeClr val="tx2">
                  <a:lumMod val="60000"/>
                  <a:lumOff val="40000"/>
                </a:schemeClr>
              </a:solidFill>
              <a:round/>
            </a:ln>
            <a:effectLst/>
          </c:spPr>
        </c:majorGridlines>
        <c:numFmt formatCode="0%" sourceLinked="1"/>
        <c:majorTickMark val="none"/>
        <c:minorTickMark val="none"/>
        <c:tickLblPos val="nextTo"/>
        <c:crossAx val="8974705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CC"/>
    </a:solidFill>
    <a:ln w="9525" cap="flat" cmpd="sng" algn="ctr">
      <a:solidFill>
        <a:srgbClr val="FFFFCC"/>
      </a:solidFill>
      <a:round/>
    </a:ln>
    <a:effectLst/>
  </c:spPr>
  <c:txPr>
    <a:bodyPr/>
    <a:lstStyle/>
    <a:p>
      <a:pPr>
        <a:defRPr>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'Resultat - Sammanslagning'!$L$5:$N$5</c:f>
          <c:strCache>
            <c:ptCount val="3"/>
          </c:strCache>
        </c:strRef>
      </c:tx>
      <c:layout>
        <c:manualLayout>
          <c:xMode val="edge"/>
          <c:yMode val="edge"/>
          <c:x val="0.46881802347888257"/>
          <c:y val="4.496905987046077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sv-SE"/>
        </a:p>
      </c:txPr>
    </c:title>
    <c:autoTitleDeleted val="0"/>
    <c:plotArea>
      <c:layout>
        <c:manualLayout>
          <c:layoutTarget val="inner"/>
          <c:xMode val="edge"/>
          <c:yMode val="edge"/>
          <c:x val="0.30753884478973154"/>
          <c:y val="0.21878663098338255"/>
          <c:w val="0.42688423248948426"/>
          <c:h val="0.61626926331717824"/>
        </c:manualLayout>
      </c:layout>
      <c:radarChart>
        <c:radarStyle val="marker"/>
        <c:varyColors val="0"/>
        <c:ser>
          <c:idx val="0"/>
          <c:order val="0"/>
          <c:spPr>
            <a:ln w="28575" cap="rnd">
              <a:solidFill>
                <a:schemeClr val="accent1"/>
              </a:solidFill>
              <a:round/>
            </a:ln>
            <a:effectLst/>
          </c:spPr>
          <c:marker>
            <c:symbol val="none"/>
          </c:marker>
          <c:cat>
            <c:strRef>
              <c:f>'Resultat - Sammanslagning'!$C$32:$C$36</c:f>
              <c:strCache>
                <c:ptCount val="5"/>
                <c:pt idx="0">
                  <c:v>Identitet</c:v>
                </c:pt>
                <c:pt idx="1">
                  <c:v>Tillgänglighet</c:v>
                </c:pt>
                <c:pt idx="2">
                  <c:v>Framkomlighet</c:v>
                </c:pt>
                <c:pt idx="3">
                  <c:v>Komfort</c:v>
                </c:pt>
                <c:pt idx="4">
                  <c:v>Trygghet och säkerhet</c:v>
                </c:pt>
              </c:strCache>
            </c:strRef>
          </c:cat>
          <c:val>
            <c:numRef>
              <c:f>'Resultat - Sammanslagning'!$D$32:$D$36</c:f>
              <c:numCache>
                <c:formatCode>0%</c:formatCode>
                <c:ptCount val="5"/>
                <c:pt idx="0">
                  <c:v>0.1</c:v>
                </c:pt>
                <c:pt idx="1">
                  <c:v>0.2</c:v>
                </c:pt>
                <c:pt idx="2">
                  <c:v>0.25</c:v>
                </c:pt>
                <c:pt idx="3">
                  <c:v>0.25</c:v>
                </c:pt>
                <c:pt idx="4">
                  <c:v>0.2</c:v>
                </c:pt>
              </c:numCache>
            </c:numRef>
          </c:val>
          <c:extLst>
            <c:ext xmlns:c16="http://schemas.microsoft.com/office/drawing/2014/chart" uri="{C3380CC4-5D6E-409C-BE32-E72D297353CC}">
              <c16:uniqueId val="{00000000-FDBB-4E8C-9D57-ED15A0E9CF5C}"/>
            </c:ext>
          </c:extLst>
        </c:ser>
        <c:ser>
          <c:idx val="1"/>
          <c:order val="1"/>
          <c:spPr>
            <a:ln w="28575" cap="rnd">
              <a:solidFill>
                <a:srgbClr val="0070C0"/>
              </a:solidFill>
              <a:round/>
            </a:ln>
            <a:effectLst/>
          </c:spPr>
          <c:marker>
            <c:symbol val="none"/>
          </c:marker>
          <c:cat>
            <c:strRef>
              <c:f>'Resultat - Sammanslagning'!$C$32:$C$36</c:f>
              <c:strCache>
                <c:ptCount val="5"/>
                <c:pt idx="0">
                  <c:v>Identitet</c:v>
                </c:pt>
                <c:pt idx="1">
                  <c:v>Tillgänglighet</c:v>
                </c:pt>
                <c:pt idx="2">
                  <c:v>Framkomlighet</c:v>
                </c:pt>
                <c:pt idx="3">
                  <c:v>Komfort</c:v>
                </c:pt>
                <c:pt idx="4">
                  <c:v>Trygghet och säkerhet</c:v>
                </c:pt>
              </c:strCache>
            </c:strRef>
          </c:cat>
          <c:val>
            <c:numRef>
              <c:f>'Resultat - Sammanslagning'!$M$32:$M$36</c:f>
              <c:numCache>
                <c:formatCode>0.00</c:formatCode>
                <c:ptCount val="5"/>
              </c:numCache>
            </c:numRef>
          </c:val>
          <c:extLst>
            <c:ext xmlns:c16="http://schemas.microsoft.com/office/drawing/2014/chart" uri="{C3380CC4-5D6E-409C-BE32-E72D297353CC}">
              <c16:uniqueId val="{00000001-FDBB-4E8C-9D57-ED15A0E9CF5C}"/>
            </c:ext>
          </c:extLst>
        </c:ser>
        <c:dLbls>
          <c:showLegendKey val="0"/>
          <c:showVal val="0"/>
          <c:showCatName val="0"/>
          <c:showSerName val="0"/>
          <c:showPercent val="0"/>
          <c:showBubbleSize val="0"/>
        </c:dLbls>
        <c:axId val="897470528"/>
        <c:axId val="812972816"/>
      </c:radarChart>
      <c:catAx>
        <c:axId val="8974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sv-SE"/>
          </a:p>
        </c:txPr>
        <c:crossAx val="812972816"/>
        <c:crosses val="autoZero"/>
        <c:auto val="1"/>
        <c:lblAlgn val="ctr"/>
        <c:lblOffset val="100"/>
        <c:noMultiLvlLbl val="0"/>
      </c:catAx>
      <c:valAx>
        <c:axId val="812972816"/>
        <c:scaling>
          <c:orientation val="minMax"/>
          <c:max val="2"/>
        </c:scaling>
        <c:delete val="1"/>
        <c:axPos val="l"/>
        <c:majorGridlines>
          <c:spPr>
            <a:ln w="9525" cap="flat" cmpd="sng" algn="ctr">
              <a:solidFill>
                <a:schemeClr val="tx2">
                  <a:lumMod val="60000"/>
                  <a:lumOff val="40000"/>
                </a:schemeClr>
              </a:solidFill>
              <a:round/>
            </a:ln>
            <a:effectLst/>
          </c:spPr>
        </c:majorGridlines>
        <c:numFmt formatCode="0%" sourceLinked="1"/>
        <c:majorTickMark val="none"/>
        <c:minorTickMark val="none"/>
        <c:tickLblPos val="nextTo"/>
        <c:crossAx val="8974705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CC"/>
    </a:solidFill>
    <a:ln w="9525" cap="flat" cmpd="sng" algn="ctr">
      <a:solidFill>
        <a:srgbClr val="FFFFCC"/>
      </a:solidFill>
      <a:round/>
    </a:ln>
    <a:effectLst/>
  </c:spPr>
  <c:txPr>
    <a:bodyPr/>
    <a:lstStyle/>
    <a:p>
      <a:pPr>
        <a:defRPr>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'Resultat - Sammanslagning'!$D$5:$F$5</c:f>
          <c:strCache>
            <c:ptCount val="3"/>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sv-SE"/>
        </a:p>
      </c:txPr>
    </c:title>
    <c:autoTitleDeleted val="0"/>
    <c:plotArea>
      <c:layout>
        <c:manualLayout>
          <c:layoutTarget val="inner"/>
          <c:xMode val="edge"/>
          <c:yMode val="edge"/>
          <c:x val="0.30753884478973154"/>
          <c:y val="0.21878663098338255"/>
          <c:w val="0.42688423248948426"/>
          <c:h val="0.61626926331717824"/>
        </c:manualLayout>
      </c:layout>
      <c:radarChart>
        <c:radarStyle val="marker"/>
        <c:varyColors val="0"/>
        <c:ser>
          <c:idx val="0"/>
          <c:order val="0"/>
          <c:spPr>
            <a:ln w="28575" cap="rnd">
              <a:solidFill>
                <a:schemeClr val="accent1"/>
              </a:solidFill>
              <a:round/>
            </a:ln>
            <a:effectLst/>
          </c:spPr>
          <c:marker>
            <c:symbol val="none"/>
          </c:marker>
          <c:cat>
            <c:strRef>
              <c:f>'Resultat - Sammanslagning'!$C$32:$C$36</c:f>
              <c:strCache>
                <c:ptCount val="5"/>
                <c:pt idx="0">
                  <c:v>Identitet</c:v>
                </c:pt>
                <c:pt idx="1">
                  <c:v>Tillgänglighet</c:v>
                </c:pt>
                <c:pt idx="2">
                  <c:v>Framkomlighet</c:v>
                </c:pt>
                <c:pt idx="3">
                  <c:v>Komfort</c:v>
                </c:pt>
                <c:pt idx="4">
                  <c:v>Trygghet och säkerhet</c:v>
                </c:pt>
              </c:strCache>
            </c:strRef>
          </c:cat>
          <c:val>
            <c:numRef>
              <c:f>'Resultat - Sammanslagning'!$D$32:$D$36</c:f>
              <c:numCache>
                <c:formatCode>0%</c:formatCode>
                <c:ptCount val="5"/>
                <c:pt idx="0">
                  <c:v>0.1</c:v>
                </c:pt>
                <c:pt idx="1">
                  <c:v>0.2</c:v>
                </c:pt>
                <c:pt idx="2">
                  <c:v>0.25</c:v>
                </c:pt>
                <c:pt idx="3">
                  <c:v>0.25</c:v>
                </c:pt>
                <c:pt idx="4">
                  <c:v>0.2</c:v>
                </c:pt>
              </c:numCache>
            </c:numRef>
          </c:val>
          <c:extLst>
            <c:ext xmlns:c16="http://schemas.microsoft.com/office/drawing/2014/chart" uri="{C3380CC4-5D6E-409C-BE32-E72D297353CC}">
              <c16:uniqueId val="{00000000-1B8E-4668-9E71-7FCA9B09400B}"/>
            </c:ext>
          </c:extLst>
        </c:ser>
        <c:ser>
          <c:idx val="1"/>
          <c:order val="1"/>
          <c:spPr>
            <a:ln w="28575" cap="rnd">
              <a:solidFill>
                <a:srgbClr val="FF0000"/>
              </a:solidFill>
              <a:round/>
            </a:ln>
            <a:effectLst/>
          </c:spPr>
          <c:marker>
            <c:symbol val="none"/>
          </c:marker>
          <c:cat>
            <c:strRef>
              <c:f>'Resultat - Sammanslagning'!$C$32:$C$36</c:f>
              <c:strCache>
                <c:ptCount val="5"/>
                <c:pt idx="0">
                  <c:v>Identitet</c:v>
                </c:pt>
                <c:pt idx="1">
                  <c:v>Tillgänglighet</c:v>
                </c:pt>
                <c:pt idx="2">
                  <c:v>Framkomlighet</c:v>
                </c:pt>
                <c:pt idx="3">
                  <c:v>Komfort</c:v>
                </c:pt>
                <c:pt idx="4">
                  <c:v>Trygghet och säkerhet</c:v>
                </c:pt>
              </c:strCache>
            </c:strRef>
          </c:cat>
          <c:val>
            <c:numRef>
              <c:f>'Resultat - Sammanslagning'!$E$32:$E$36</c:f>
              <c:numCache>
                <c:formatCode>0.00</c:formatCode>
                <c:ptCount val="5"/>
              </c:numCache>
            </c:numRef>
          </c:val>
          <c:extLst>
            <c:ext xmlns:c16="http://schemas.microsoft.com/office/drawing/2014/chart" uri="{C3380CC4-5D6E-409C-BE32-E72D297353CC}">
              <c16:uniqueId val="{00000001-1B8E-4668-9E71-7FCA9B09400B}"/>
            </c:ext>
          </c:extLst>
        </c:ser>
        <c:dLbls>
          <c:showLegendKey val="0"/>
          <c:showVal val="0"/>
          <c:showCatName val="0"/>
          <c:showSerName val="0"/>
          <c:showPercent val="0"/>
          <c:showBubbleSize val="0"/>
        </c:dLbls>
        <c:axId val="897470528"/>
        <c:axId val="812972816"/>
      </c:radarChart>
      <c:catAx>
        <c:axId val="8974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sv-SE"/>
          </a:p>
        </c:txPr>
        <c:crossAx val="812972816"/>
        <c:crosses val="autoZero"/>
        <c:auto val="1"/>
        <c:lblAlgn val="ctr"/>
        <c:lblOffset val="100"/>
        <c:noMultiLvlLbl val="0"/>
      </c:catAx>
      <c:valAx>
        <c:axId val="812972816"/>
        <c:scaling>
          <c:orientation val="minMax"/>
          <c:max val="2"/>
        </c:scaling>
        <c:delete val="1"/>
        <c:axPos val="l"/>
        <c:majorGridlines>
          <c:spPr>
            <a:ln w="9525" cap="flat" cmpd="sng" algn="ctr">
              <a:solidFill>
                <a:schemeClr val="tx2">
                  <a:lumMod val="60000"/>
                  <a:lumOff val="40000"/>
                </a:schemeClr>
              </a:solidFill>
              <a:round/>
            </a:ln>
            <a:effectLst/>
          </c:spPr>
        </c:majorGridlines>
        <c:numFmt formatCode="0%" sourceLinked="1"/>
        <c:majorTickMark val="none"/>
        <c:minorTickMark val="none"/>
        <c:tickLblPos val="nextTo"/>
        <c:crossAx val="8974705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CC"/>
    </a:solidFill>
    <a:ln w="9525" cap="flat" cmpd="sng" algn="ctr">
      <a:solidFill>
        <a:srgbClr val="FFFFCC"/>
      </a:solidFill>
      <a:round/>
    </a:ln>
    <a:effectLst/>
  </c:spPr>
  <c:txPr>
    <a:bodyPr/>
    <a:lstStyle/>
    <a:p>
      <a:pPr>
        <a:defRPr>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'Resultat - Sammanslagning'!$D$5:$F$5</c:f>
          <c:strCache>
            <c:ptCount val="3"/>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sv-SE"/>
        </a:p>
      </c:txPr>
    </c:title>
    <c:autoTitleDeleted val="0"/>
    <c:plotArea>
      <c:layout>
        <c:manualLayout>
          <c:layoutTarget val="inner"/>
          <c:xMode val="edge"/>
          <c:yMode val="edge"/>
          <c:x val="0.30753884478973154"/>
          <c:y val="0.21878663098338255"/>
          <c:w val="0.42688423248948426"/>
          <c:h val="0.61626926331717824"/>
        </c:manualLayout>
      </c:layout>
      <c:radarChart>
        <c:radarStyle val="marker"/>
        <c:varyColors val="0"/>
        <c:ser>
          <c:idx val="0"/>
          <c:order val="0"/>
          <c:spPr>
            <a:ln w="28575" cap="rnd">
              <a:solidFill>
                <a:schemeClr val="accent1"/>
              </a:solidFill>
              <a:round/>
            </a:ln>
            <a:effectLst/>
          </c:spPr>
          <c:marker>
            <c:symbol val="none"/>
          </c:marker>
          <c:cat>
            <c:strRef>
              <c:f>'Resultat - Sammanslagning'!$C$32:$C$36</c:f>
              <c:strCache>
                <c:ptCount val="5"/>
                <c:pt idx="0">
                  <c:v>Identitet</c:v>
                </c:pt>
                <c:pt idx="1">
                  <c:v>Tillgänglighet</c:v>
                </c:pt>
                <c:pt idx="2">
                  <c:v>Framkomlighet</c:v>
                </c:pt>
                <c:pt idx="3">
                  <c:v>Komfort</c:v>
                </c:pt>
                <c:pt idx="4">
                  <c:v>Trygghet och säkerhet</c:v>
                </c:pt>
              </c:strCache>
            </c:strRef>
          </c:cat>
          <c:val>
            <c:numRef>
              <c:f>'Resultat - Sammanslagning'!$D$32:$D$36</c:f>
              <c:numCache>
                <c:formatCode>0%</c:formatCode>
                <c:ptCount val="5"/>
                <c:pt idx="0">
                  <c:v>0.1</c:v>
                </c:pt>
                <c:pt idx="1">
                  <c:v>0.2</c:v>
                </c:pt>
                <c:pt idx="2">
                  <c:v>0.25</c:v>
                </c:pt>
                <c:pt idx="3">
                  <c:v>0.25</c:v>
                </c:pt>
                <c:pt idx="4">
                  <c:v>0.2</c:v>
                </c:pt>
              </c:numCache>
            </c:numRef>
          </c:val>
          <c:extLst>
            <c:ext xmlns:c16="http://schemas.microsoft.com/office/drawing/2014/chart" uri="{C3380CC4-5D6E-409C-BE32-E72D297353CC}">
              <c16:uniqueId val="{00000000-9BA6-49CD-807F-12EB47332016}"/>
            </c:ext>
          </c:extLst>
        </c:ser>
        <c:ser>
          <c:idx val="1"/>
          <c:order val="1"/>
          <c:spPr>
            <a:ln w="28575" cap="rnd">
              <a:solidFill>
                <a:srgbClr val="FF0000"/>
              </a:solidFill>
              <a:round/>
            </a:ln>
            <a:effectLst/>
          </c:spPr>
          <c:marker>
            <c:symbol val="none"/>
          </c:marker>
          <c:cat>
            <c:strRef>
              <c:f>'Resultat - Sammanslagning'!$C$32:$C$36</c:f>
              <c:strCache>
                <c:ptCount val="5"/>
                <c:pt idx="0">
                  <c:v>Identitet</c:v>
                </c:pt>
                <c:pt idx="1">
                  <c:v>Tillgänglighet</c:v>
                </c:pt>
                <c:pt idx="2">
                  <c:v>Framkomlighet</c:v>
                </c:pt>
                <c:pt idx="3">
                  <c:v>Komfort</c:v>
                </c:pt>
                <c:pt idx="4">
                  <c:v>Trygghet och säkerhet</c:v>
                </c:pt>
              </c:strCache>
            </c:strRef>
          </c:cat>
          <c:val>
            <c:numRef>
              <c:f>'Resultat - Sammanslagning'!$E$32:$E$36</c:f>
              <c:numCache>
                <c:formatCode>0.00</c:formatCode>
                <c:ptCount val="5"/>
              </c:numCache>
            </c:numRef>
          </c:val>
          <c:extLst>
            <c:ext xmlns:c16="http://schemas.microsoft.com/office/drawing/2014/chart" uri="{C3380CC4-5D6E-409C-BE32-E72D297353CC}">
              <c16:uniqueId val="{00000001-9BA6-49CD-807F-12EB47332016}"/>
            </c:ext>
          </c:extLst>
        </c:ser>
        <c:dLbls>
          <c:showLegendKey val="0"/>
          <c:showVal val="0"/>
          <c:showCatName val="0"/>
          <c:showSerName val="0"/>
          <c:showPercent val="0"/>
          <c:showBubbleSize val="0"/>
        </c:dLbls>
        <c:axId val="897470528"/>
        <c:axId val="812972816"/>
      </c:radarChart>
      <c:catAx>
        <c:axId val="8974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sv-SE"/>
          </a:p>
        </c:txPr>
        <c:crossAx val="812972816"/>
        <c:crosses val="autoZero"/>
        <c:auto val="1"/>
        <c:lblAlgn val="ctr"/>
        <c:lblOffset val="100"/>
        <c:noMultiLvlLbl val="0"/>
      </c:catAx>
      <c:valAx>
        <c:axId val="812972816"/>
        <c:scaling>
          <c:orientation val="minMax"/>
          <c:max val="2"/>
        </c:scaling>
        <c:delete val="1"/>
        <c:axPos val="l"/>
        <c:majorGridlines>
          <c:spPr>
            <a:ln w="9525" cap="flat" cmpd="sng" algn="ctr">
              <a:solidFill>
                <a:schemeClr val="tx2">
                  <a:lumMod val="60000"/>
                  <a:lumOff val="40000"/>
                </a:schemeClr>
              </a:solidFill>
              <a:round/>
            </a:ln>
            <a:effectLst/>
          </c:spPr>
        </c:majorGridlines>
        <c:numFmt formatCode="0%" sourceLinked="1"/>
        <c:majorTickMark val="none"/>
        <c:minorTickMark val="none"/>
        <c:tickLblPos val="nextTo"/>
        <c:crossAx val="8974705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CC"/>
    </a:solidFill>
    <a:ln w="9525" cap="flat" cmpd="sng" algn="ctr">
      <a:solidFill>
        <a:srgbClr val="FFFFCC"/>
      </a:solidFill>
      <a:round/>
    </a:ln>
    <a:effectLst/>
  </c:spPr>
  <c:txPr>
    <a:bodyPr/>
    <a:lstStyle/>
    <a:p>
      <a:pPr>
        <a:defRPr>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800"/>
              <a:t>Samlad bedömning</a:t>
            </a:r>
          </a:p>
        </c:rich>
      </c:tx>
      <c:layout>
        <c:manualLayout>
          <c:xMode val="edge"/>
          <c:yMode val="edge"/>
          <c:x val="0.30840929272944423"/>
          <c:y val="2.7150656212120025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sv-SE"/>
        </a:p>
      </c:txPr>
    </c:title>
    <c:autoTitleDeleted val="0"/>
    <c:plotArea>
      <c:layout>
        <c:manualLayout>
          <c:layoutTarget val="inner"/>
          <c:xMode val="edge"/>
          <c:yMode val="edge"/>
          <c:x val="0.30753884478973154"/>
          <c:y val="0.21878663098338255"/>
          <c:w val="0.38492231042053709"/>
          <c:h val="0.57691172802214585"/>
        </c:manualLayout>
      </c:layout>
      <c:radarChart>
        <c:radarStyle val="marker"/>
        <c:varyColors val="0"/>
        <c:ser>
          <c:idx val="0"/>
          <c:order val="0"/>
          <c:spPr>
            <a:ln w="28575" cap="rnd">
              <a:solidFill>
                <a:srgbClr val="F5D300"/>
              </a:solidFill>
              <a:round/>
            </a:ln>
            <a:effectLst/>
          </c:spPr>
          <c:marker>
            <c:symbol val="none"/>
          </c:marker>
          <c:cat>
            <c:strRef>
              <c:f>Utvärderingsverktyg!$C$251:$C$255</c:f>
              <c:strCache>
                <c:ptCount val="5"/>
                <c:pt idx="0">
                  <c:v>Identitet</c:v>
                </c:pt>
                <c:pt idx="1">
                  <c:v>Tillgänglighet</c:v>
                </c:pt>
                <c:pt idx="2">
                  <c:v>Framkomlighet</c:v>
                </c:pt>
                <c:pt idx="3">
                  <c:v>Komfort</c:v>
                </c:pt>
                <c:pt idx="4">
                  <c:v>Trygghet och säkerhet</c:v>
                </c:pt>
              </c:strCache>
            </c:strRef>
          </c:cat>
          <c:val>
            <c:numRef>
              <c:f>Utvärderingsverktyg!$D$251:$D$255</c:f>
              <c:numCache>
                <c:formatCode>0.00</c:formatCode>
                <c:ptCount val="5"/>
                <c:pt idx="0">
                  <c:v>0</c:v>
                </c:pt>
                <c:pt idx="1">
                  <c:v>0</c:v>
                </c:pt>
                <c:pt idx="2">
                  <c:v>0</c:v>
                </c:pt>
                <c:pt idx="3">
                  <c:v>0</c:v>
                </c:pt>
                <c:pt idx="4">
                  <c:v>0</c:v>
                </c:pt>
              </c:numCache>
            </c:numRef>
          </c:val>
          <c:extLst>
            <c:ext xmlns:c16="http://schemas.microsoft.com/office/drawing/2014/chart" uri="{C3380CC4-5D6E-409C-BE32-E72D297353CC}">
              <c16:uniqueId val="{00000000-49D5-4B2F-9F7C-FC6D07D3B120}"/>
            </c:ext>
          </c:extLst>
        </c:ser>
        <c:dLbls>
          <c:showLegendKey val="0"/>
          <c:showVal val="0"/>
          <c:showCatName val="0"/>
          <c:showSerName val="0"/>
          <c:showPercent val="0"/>
          <c:showBubbleSize val="0"/>
        </c:dLbls>
        <c:axId val="897470528"/>
        <c:axId val="812972816"/>
      </c:radarChart>
      <c:catAx>
        <c:axId val="8974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sv-SE"/>
          </a:p>
        </c:txPr>
        <c:crossAx val="812972816"/>
        <c:crosses val="autoZero"/>
        <c:auto val="1"/>
        <c:lblAlgn val="ctr"/>
        <c:lblOffset val="100"/>
        <c:noMultiLvlLbl val="0"/>
      </c:catAx>
      <c:valAx>
        <c:axId val="812972816"/>
        <c:scaling>
          <c:orientation val="minMax"/>
          <c:max val="2"/>
        </c:scaling>
        <c:delete val="1"/>
        <c:axPos val="l"/>
        <c:majorGridlines>
          <c:spPr>
            <a:ln w="9525" cap="flat" cmpd="sng" algn="ctr">
              <a:solidFill>
                <a:schemeClr val="tx2">
                  <a:lumMod val="60000"/>
                  <a:lumOff val="40000"/>
                </a:schemeClr>
              </a:solidFill>
              <a:round/>
            </a:ln>
            <a:effectLst/>
          </c:spPr>
        </c:majorGridlines>
        <c:numFmt formatCode="0.00" sourceLinked="1"/>
        <c:majorTickMark val="none"/>
        <c:minorTickMark val="none"/>
        <c:tickLblPos val="nextTo"/>
        <c:crossAx val="8974705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CC"/>
    </a:solidFill>
    <a:ln w="9525" cap="flat" cmpd="sng" algn="ctr">
      <a:solidFill>
        <a:srgbClr val="FFFFCC"/>
      </a:solidFill>
      <a:round/>
    </a:ln>
    <a:effectLst/>
  </c:spPr>
  <c:txPr>
    <a:bodyPr/>
    <a:lstStyle/>
    <a:p>
      <a:pPr>
        <a:defRPr>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'Resultat - Sammanslagning'!$L$5:$N$5</c:f>
          <c:strCache>
            <c:ptCount val="3"/>
          </c:strCache>
        </c:strRef>
      </c:tx>
      <c:layout>
        <c:manualLayout>
          <c:xMode val="edge"/>
          <c:yMode val="edge"/>
          <c:x val="0.46881802347888257"/>
          <c:y val="4.496905987046077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sv-SE"/>
        </a:p>
      </c:txPr>
    </c:title>
    <c:autoTitleDeleted val="0"/>
    <c:plotArea>
      <c:layout>
        <c:manualLayout>
          <c:layoutTarget val="inner"/>
          <c:xMode val="edge"/>
          <c:yMode val="edge"/>
          <c:x val="0.30753884478973154"/>
          <c:y val="0.21878663098338255"/>
          <c:w val="0.42688423248948426"/>
          <c:h val="0.61626926331717824"/>
        </c:manualLayout>
      </c:layout>
      <c:radarChart>
        <c:radarStyle val="marker"/>
        <c:varyColors val="0"/>
        <c:ser>
          <c:idx val="0"/>
          <c:order val="0"/>
          <c:spPr>
            <a:ln w="28575" cap="rnd">
              <a:solidFill>
                <a:schemeClr val="accent1"/>
              </a:solidFill>
              <a:round/>
            </a:ln>
            <a:effectLst/>
          </c:spPr>
          <c:marker>
            <c:symbol val="none"/>
          </c:marker>
          <c:cat>
            <c:strRef>
              <c:f>'Resultat - Sammanslagning'!$C$32:$C$36</c:f>
              <c:strCache>
                <c:ptCount val="5"/>
                <c:pt idx="0">
                  <c:v>Identitet</c:v>
                </c:pt>
                <c:pt idx="1">
                  <c:v>Tillgänglighet</c:v>
                </c:pt>
                <c:pt idx="2">
                  <c:v>Framkomlighet</c:v>
                </c:pt>
                <c:pt idx="3">
                  <c:v>Komfort</c:v>
                </c:pt>
                <c:pt idx="4">
                  <c:v>Trygghet och säkerhet</c:v>
                </c:pt>
              </c:strCache>
            </c:strRef>
          </c:cat>
          <c:val>
            <c:numRef>
              <c:f>'Resultat - Sammanslagning'!$D$32:$D$36</c:f>
              <c:numCache>
                <c:formatCode>0%</c:formatCode>
                <c:ptCount val="5"/>
                <c:pt idx="0">
                  <c:v>0.1</c:v>
                </c:pt>
                <c:pt idx="1">
                  <c:v>0.2</c:v>
                </c:pt>
                <c:pt idx="2">
                  <c:v>0.25</c:v>
                </c:pt>
                <c:pt idx="3">
                  <c:v>0.25</c:v>
                </c:pt>
                <c:pt idx="4">
                  <c:v>0.2</c:v>
                </c:pt>
              </c:numCache>
            </c:numRef>
          </c:val>
          <c:extLst>
            <c:ext xmlns:c16="http://schemas.microsoft.com/office/drawing/2014/chart" uri="{C3380CC4-5D6E-409C-BE32-E72D297353CC}">
              <c16:uniqueId val="{00000000-7F38-41EB-B34B-F5E22005E353}"/>
            </c:ext>
          </c:extLst>
        </c:ser>
        <c:ser>
          <c:idx val="1"/>
          <c:order val="1"/>
          <c:spPr>
            <a:ln w="28575" cap="rnd">
              <a:solidFill>
                <a:srgbClr val="0070C0"/>
              </a:solidFill>
              <a:round/>
            </a:ln>
            <a:effectLst/>
          </c:spPr>
          <c:marker>
            <c:symbol val="none"/>
          </c:marker>
          <c:cat>
            <c:strRef>
              <c:f>'Resultat - Sammanslagning'!$C$32:$C$36</c:f>
              <c:strCache>
                <c:ptCount val="5"/>
                <c:pt idx="0">
                  <c:v>Identitet</c:v>
                </c:pt>
                <c:pt idx="1">
                  <c:v>Tillgänglighet</c:v>
                </c:pt>
                <c:pt idx="2">
                  <c:v>Framkomlighet</c:v>
                </c:pt>
                <c:pt idx="3">
                  <c:v>Komfort</c:v>
                </c:pt>
                <c:pt idx="4">
                  <c:v>Trygghet och säkerhet</c:v>
                </c:pt>
              </c:strCache>
            </c:strRef>
          </c:cat>
          <c:val>
            <c:numRef>
              <c:f>'Resultat - Sammanslagning'!$M$32:$M$36</c:f>
              <c:numCache>
                <c:formatCode>0.00</c:formatCode>
                <c:ptCount val="5"/>
              </c:numCache>
            </c:numRef>
          </c:val>
          <c:extLst>
            <c:ext xmlns:c16="http://schemas.microsoft.com/office/drawing/2014/chart" uri="{C3380CC4-5D6E-409C-BE32-E72D297353CC}">
              <c16:uniqueId val="{00000001-7F38-41EB-B34B-F5E22005E353}"/>
            </c:ext>
          </c:extLst>
        </c:ser>
        <c:dLbls>
          <c:showLegendKey val="0"/>
          <c:showVal val="0"/>
          <c:showCatName val="0"/>
          <c:showSerName val="0"/>
          <c:showPercent val="0"/>
          <c:showBubbleSize val="0"/>
        </c:dLbls>
        <c:axId val="897470528"/>
        <c:axId val="812972816"/>
      </c:radarChart>
      <c:catAx>
        <c:axId val="8974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sv-SE"/>
          </a:p>
        </c:txPr>
        <c:crossAx val="812972816"/>
        <c:crosses val="autoZero"/>
        <c:auto val="1"/>
        <c:lblAlgn val="ctr"/>
        <c:lblOffset val="100"/>
        <c:noMultiLvlLbl val="0"/>
      </c:catAx>
      <c:valAx>
        <c:axId val="812972816"/>
        <c:scaling>
          <c:orientation val="minMax"/>
          <c:max val="2"/>
        </c:scaling>
        <c:delete val="1"/>
        <c:axPos val="l"/>
        <c:majorGridlines>
          <c:spPr>
            <a:ln w="9525" cap="flat" cmpd="sng" algn="ctr">
              <a:solidFill>
                <a:schemeClr val="tx2">
                  <a:lumMod val="60000"/>
                  <a:lumOff val="40000"/>
                </a:schemeClr>
              </a:solidFill>
              <a:round/>
            </a:ln>
            <a:effectLst/>
          </c:spPr>
        </c:majorGridlines>
        <c:numFmt formatCode="0%" sourceLinked="1"/>
        <c:majorTickMark val="none"/>
        <c:minorTickMark val="none"/>
        <c:tickLblPos val="nextTo"/>
        <c:crossAx val="8974705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CC"/>
    </a:solidFill>
    <a:ln w="9525" cap="flat" cmpd="sng" algn="ctr">
      <a:solidFill>
        <a:srgbClr val="FFFFCC"/>
      </a:solidFill>
      <a:round/>
    </a:ln>
    <a:effectLst/>
  </c:spPr>
  <c:txPr>
    <a:bodyPr/>
    <a:lstStyle/>
    <a:p>
      <a:pPr>
        <a:defRPr>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'Resultat - Sammanslagning'!$D$5:$F$5</c:f>
          <c:strCache>
            <c:ptCount val="3"/>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sv-SE"/>
        </a:p>
      </c:txPr>
    </c:title>
    <c:autoTitleDeleted val="0"/>
    <c:plotArea>
      <c:layout>
        <c:manualLayout>
          <c:layoutTarget val="inner"/>
          <c:xMode val="edge"/>
          <c:yMode val="edge"/>
          <c:x val="0.30753884478973154"/>
          <c:y val="0.21878663098338255"/>
          <c:w val="0.42688423248948426"/>
          <c:h val="0.61626926331717824"/>
        </c:manualLayout>
      </c:layout>
      <c:radarChart>
        <c:radarStyle val="marker"/>
        <c:varyColors val="0"/>
        <c:ser>
          <c:idx val="0"/>
          <c:order val="0"/>
          <c:spPr>
            <a:ln w="28575" cap="rnd">
              <a:solidFill>
                <a:schemeClr val="accent1"/>
              </a:solidFill>
              <a:round/>
            </a:ln>
            <a:effectLst/>
          </c:spPr>
          <c:marker>
            <c:symbol val="none"/>
          </c:marker>
          <c:cat>
            <c:strRef>
              <c:f>'Resultat - Sammanslagning'!$C$32:$C$36</c:f>
              <c:strCache>
                <c:ptCount val="5"/>
                <c:pt idx="0">
                  <c:v>Identitet</c:v>
                </c:pt>
                <c:pt idx="1">
                  <c:v>Tillgänglighet</c:v>
                </c:pt>
                <c:pt idx="2">
                  <c:v>Framkomlighet</c:v>
                </c:pt>
                <c:pt idx="3">
                  <c:v>Komfort</c:v>
                </c:pt>
                <c:pt idx="4">
                  <c:v>Trygghet och säkerhet</c:v>
                </c:pt>
              </c:strCache>
            </c:strRef>
          </c:cat>
          <c:val>
            <c:numRef>
              <c:f>'Resultat - Sammanslagning'!$D$32:$D$36</c:f>
              <c:numCache>
                <c:formatCode>0%</c:formatCode>
                <c:ptCount val="5"/>
                <c:pt idx="0">
                  <c:v>0.1</c:v>
                </c:pt>
                <c:pt idx="1">
                  <c:v>0.2</c:v>
                </c:pt>
                <c:pt idx="2">
                  <c:v>0.25</c:v>
                </c:pt>
                <c:pt idx="3">
                  <c:v>0.25</c:v>
                </c:pt>
                <c:pt idx="4">
                  <c:v>0.2</c:v>
                </c:pt>
              </c:numCache>
            </c:numRef>
          </c:val>
          <c:extLst>
            <c:ext xmlns:c16="http://schemas.microsoft.com/office/drawing/2014/chart" uri="{C3380CC4-5D6E-409C-BE32-E72D297353CC}">
              <c16:uniqueId val="{00000000-11FB-414A-B6E4-73BAD8DEEFE3}"/>
            </c:ext>
          </c:extLst>
        </c:ser>
        <c:ser>
          <c:idx val="1"/>
          <c:order val="1"/>
          <c:spPr>
            <a:ln w="28575" cap="rnd">
              <a:solidFill>
                <a:srgbClr val="FF0000"/>
              </a:solidFill>
              <a:round/>
            </a:ln>
            <a:effectLst/>
          </c:spPr>
          <c:marker>
            <c:symbol val="none"/>
          </c:marker>
          <c:cat>
            <c:strRef>
              <c:f>'Resultat - Sammanslagning'!$C$32:$C$36</c:f>
              <c:strCache>
                <c:ptCount val="5"/>
                <c:pt idx="0">
                  <c:v>Identitet</c:v>
                </c:pt>
                <c:pt idx="1">
                  <c:v>Tillgänglighet</c:v>
                </c:pt>
                <c:pt idx="2">
                  <c:v>Framkomlighet</c:v>
                </c:pt>
                <c:pt idx="3">
                  <c:v>Komfort</c:v>
                </c:pt>
                <c:pt idx="4">
                  <c:v>Trygghet och säkerhet</c:v>
                </c:pt>
              </c:strCache>
            </c:strRef>
          </c:cat>
          <c:val>
            <c:numRef>
              <c:f>'Resultat - Sammanslagning'!$E$32:$E$36</c:f>
              <c:numCache>
                <c:formatCode>0.00</c:formatCode>
                <c:ptCount val="5"/>
              </c:numCache>
            </c:numRef>
          </c:val>
          <c:extLst>
            <c:ext xmlns:c16="http://schemas.microsoft.com/office/drawing/2014/chart" uri="{C3380CC4-5D6E-409C-BE32-E72D297353CC}">
              <c16:uniqueId val="{00000001-11FB-414A-B6E4-73BAD8DEEFE3}"/>
            </c:ext>
          </c:extLst>
        </c:ser>
        <c:dLbls>
          <c:showLegendKey val="0"/>
          <c:showVal val="0"/>
          <c:showCatName val="0"/>
          <c:showSerName val="0"/>
          <c:showPercent val="0"/>
          <c:showBubbleSize val="0"/>
        </c:dLbls>
        <c:axId val="897470528"/>
        <c:axId val="812972816"/>
      </c:radarChart>
      <c:catAx>
        <c:axId val="8974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sv-SE"/>
          </a:p>
        </c:txPr>
        <c:crossAx val="812972816"/>
        <c:crosses val="autoZero"/>
        <c:auto val="1"/>
        <c:lblAlgn val="ctr"/>
        <c:lblOffset val="100"/>
        <c:noMultiLvlLbl val="0"/>
      </c:catAx>
      <c:valAx>
        <c:axId val="812972816"/>
        <c:scaling>
          <c:orientation val="minMax"/>
          <c:max val="2"/>
        </c:scaling>
        <c:delete val="1"/>
        <c:axPos val="l"/>
        <c:majorGridlines>
          <c:spPr>
            <a:ln w="9525" cap="flat" cmpd="sng" algn="ctr">
              <a:solidFill>
                <a:schemeClr val="tx2">
                  <a:lumMod val="60000"/>
                  <a:lumOff val="40000"/>
                </a:schemeClr>
              </a:solidFill>
              <a:round/>
            </a:ln>
            <a:effectLst/>
          </c:spPr>
        </c:majorGridlines>
        <c:numFmt formatCode="0%" sourceLinked="1"/>
        <c:majorTickMark val="none"/>
        <c:minorTickMark val="none"/>
        <c:tickLblPos val="nextTo"/>
        <c:crossAx val="8974705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CC"/>
    </a:solidFill>
    <a:ln w="9525" cap="flat" cmpd="sng" algn="ctr">
      <a:solidFill>
        <a:srgbClr val="FFFFCC"/>
      </a:solidFill>
      <a:round/>
    </a:ln>
    <a:effectLst/>
  </c:spPr>
  <c:txPr>
    <a:bodyPr/>
    <a:lstStyle/>
    <a:p>
      <a:pPr>
        <a:defRPr>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'Resultat - Sammanslagning'!$D$5:$F$5</c:f>
          <c:strCache>
            <c:ptCount val="3"/>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sv-SE"/>
        </a:p>
      </c:txPr>
    </c:title>
    <c:autoTitleDeleted val="0"/>
    <c:plotArea>
      <c:layout>
        <c:manualLayout>
          <c:layoutTarget val="inner"/>
          <c:xMode val="edge"/>
          <c:yMode val="edge"/>
          <c:x val="0.30753884478973154"/>
          <c:y val="0.21878663098338255"/>
          <c:w val="0.42688423248948426"/>
          <c:h val="0.61626926331717824"/>
        </c:manualLayout>
      </c:layout>
      <c:radarChart>
        <c:radarStyle val="marker"/>
        <c:varyColors val="0"/>
        <c:ser>
          <c:idx val="0"/>
          <c:order val="0"/>
          <c:spPr>
            <a:ln w="28575" cap="rnd">
              <a:solidFill>
                <a:schemeClr val="accent1"/>
              </a:solidFill>
              <a:round/>
            </a:ln>
            <a:effectLst/>
          </c:spPr>
          <c:marker>
            <c:symbol val="none"/>
          </c:marker>
          <c:cat>
            <c:strRef>
              <c:f>'Resultat - Sammanslagning'!$C$32:$C$36</c:f>
              <c:strCache>
                <c:ptCount val="5"/>
                <c:pt idx="0">
                  <c:v>Identitet</c:v>
                </c:pt>
                <c:pt idx="1">
                  <c:v>Tillgänglighet</c:v>
                </c:pt>
                <c:pt idx="2">
                  <c:v>Framkomlighet</c:v>
                </c:pt>
                <c:pt idx="3">
                  <c:v>Komfort</c:v>
                </c:pt>
                <c:pt idx="4">
                  <c:v>Trygghet och säkerhet</c:v>
                </c:pt>
              </c:strCache>
            </c:strRef>
          </c:cat>
          <c:val>
            <c:numRef>
              <c:f>'Resultat - Sammanslagning'!$AB$32:$AB$36</c:f>
              <c:numCache>
                <c:formatCode>0%</c:formatCode>
                <c:ptCount val="5"/>
                <c:pt idx="0">
                  <c:v>0.1</c:v>
                </c:pt>
                <c:pt idx="1">
                  <c:v>0.2</c:v>
                </c:pt>
                <c:pt idx="2">
                  <c:v>0.25</c:v>
                </c:pt>
                <c:pt idx="3">
                  <c:v>0.25</c:v>
                </c:pt>
                <c:pt idx="4">
                  <c:v>0.2</c:v>
                </c:pt>
              </c:numCache>
            </c:numRef>
          </c:val>
          <c:extLst>
            <c:ext xmlns:c16="http://schemas.microsoft.com/office/drawing/2014/chart" uri="{C3380CC4-5D6E-409C-BE32-E72D297353CC}">
              <c16:uniqueId val="{00000000-A927-4C7E-8C5D-0679BFDABA79}"/>
            </c:ext>
          </c:extLst>
        </c:ser>
        <c:ser>
          <c:idx val="1"/>
          <c:order val="1"/>
          <c:spPr>
            <a:ln w="28575" cap="rnd">
              <a:solidFill>
                <a:schemeClr val="accent2"/>
              </a:solidFill>
              <a:round/>
            </a:ln>
            <a:effectLst/>
          </c:spPr>
          <c:marker>
            <c:symbol val="none"/>
          </c:marker>
          <c:cat>
            <c:strRef>
              <c:f>'Resultat - Sammanslagning'!$C$32:$C$36</c:f>
              <c:strCache>
                <c:ptCount val="5"/>
                <c:pt idx="0">
                  <c:v>Identitet</c:v>
                </c:pt>
                <c:pt idx="1">
                  <c:v>Tillgänglighet</c:v>
                </c:pt>
                <c:pt idx="2">
                  <c:v>Framkomlighet</c:v>
                </c:pt>
                <c:pt idx="3">
                  <c:v>Komfort</c:v>
                </c:pt>
                <c:pt idx="4">
                  <c:v>Trygghet och säkerhet</c:v>
                </c:pt>
              </c:strCache>
            </c:strRef>
          </c:cat>
          <c:val>
            <c:numRef>
              <c:f>'Resultat - Sammanslagning'!$AC$32:$AC$36</c:f>
              <c:numCache>
                <c:formatCode>0.00</c:formatCode>
                <c:ptCount val="5"/>
              </c:numCache>
            </c:numRef>
          </c:val>
          <c:extLst>
            <c:ext xmlns:c16="http://schemas.microsoft.com/office/drawing/2014/chart" uri="{C3380CC4-5D6E-409C-BE32-E72D297353CC}">
              <c16:uniqueId val="{00000001-A927-4C7E-8C5D-0679BFDABA79}"/>
            </c:ext>
          </c:extLst>
        </c:ser>
        <c:dLbls>
          <c:showLegendKey val="0"/>
          <c:showVal val="0"/>
          <c:showCatName val="0"/>
          <c:showSerName val="0"/>
          <c:showPercent val="0"/>
          <c:showBubbleSize val="0"/>
        </c:dLbls>
        <c:axId val="897470528"/>
        <c:axId val="812972816"/>
      </c:radarChart>
      <c:catAx>
        <c:axId val="8974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sv-SE"/>
          </a:p>
        </c:txPr>
        <c:crossAx val="812972816"/>
        <c:crosses val="autoZero"/>
        <c:auto val="1"/>
        <c:lblAlgn val="ctr"/>
        <c:lblOffset val="100"/>
        <c:noMultiLvlLbl val="0"/>
      </c:catAx>
      <c:valAx>
        <c:axId val="812972816"/>
        <c:scaling>
          <c:orientation val="minMax"/>
          <c:max val="2"/>
        </c:scaling>
        <c:delete val="1"/>
        <c:axPos val="l"/>
        <c:majorGridlines>
          <c:spPr>
            <a:ln w="9525" cap="flat" cmpd="sng" algn="ctr">
              <a:solidFill>
                <a:schemeClr val="tx2">
                  <a:lumMod val="60000"/>
                  <a:lumOff val="40000"/>
                </a:schemeClr>
              </a:solidFill>
              <a:round/>
            </a:ln>
            <a:effectLst/>
          </c:spPr>
        </c:majorGridlines>
        <c:numFmt formatCode="0%" sourceLinked="1"/>
        <c:majorTickMark val="none"/>
        <c:minorTickMark val="none"/>
        <c:tickLblPos val="nextTo"/>
        <c:crossAx val="8974705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CC"/>
    </a:solidFill>
    <a:ln w="9525" cap="flat" cmpd="sng" algn="ctr">
      <a:solidFill>
        <a:srgbClr val="FFFFCC"/>
      </a:solidFill>
      <a:round/>
    </a:ln>
    <a:effectLst/>
  </c:spPr>
  <c:txPr>
    <a:bodyPr/>
    <a:lstStyle/>
    <a:p>
      <a:pPr>
        <a:defRPr>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'Resultat - Sammanslagning'!$D$5:$F$5</c:f>
          <c:strCache>
            <c:ptCount val="3"/>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sv-SE"/>
        </a:p>
      </c:txPr>
    </c:title>
    <c:autoTitleDeleted val="0"/>
    <c:plotArea>
      <c:layout>
        <c:manualLayout>
          <c:layoutTarget val="inner"/>
          <c:xMode val="edge"/>
          <c:yMode val="edge"/>
          <c:x val="0.30753884478973154"/>
          <c:y val="0.21878663098338255"/>
          <c:w val="0.42688423248948426"/>
          <c:h val="0.61626926331717824"/>
        </c:manualLayout>
      </c:layout>
      <c:radarChart>
        <c:radarStyle val="marker"/>
        <c:varyColors val="0"/>
        <c:ser>
          <c:idx val="0"/>
          <c:order val="0"/>
          <c:spPr>
            <a:ln w="28575" cap="rnd">
              <a:solidFill>
                <a:schemeClr val="accent1"/>
              </a:solidFill>
              <a:round/>
            </a:ln>
            <a:effectLst/>
          </c:spPr>
          <c:marker>
            <c:symbol val="none"/>
          </c:marker>
          <c:cat>
            <c:strRef>
              <c:f>'Resultat - Sammanslagning'!$C$32:$C$36</c:f>
              <c:strCache>
                <c:ptCount val="5"/>
                <c:pt idx="0">
                  <c:v>Identitet</c:v>
                </c:pt>
                <c:pt idx="1">
                  <c:v>Tillgänglighet</c:v>
                </c:pt>
                <c:pt idx="2">
                  <c:v>Framkomlighet</c:v>
                </c:pt>
                <c:pt idx="3">
                  <c:v>Komfort</c:v>
                </c:pt>
                <c:pt idx="4">
                  <c:v>Trygghet och säkerhet</c:v>
                </c:pt>
              </c:strCache>
            </c:strRef>
          </c:cat>
          <c:val>
            <c:numRef>
              <c:f>'Resultat - Sammanslagning'!$D$32:$D$36</c:f>
              <c:numCache>
                <c:formatCode>0%</c:formatCode>
                <c:ptCount val="5"/>
                <c:pt idx="0">
                  <c:v>0.1</c:v>
                </c:pt>
                <c:pt idx="1">
                  <c:v>0.2</c:v>
                </c:pt>
                <c:pt idx="2">
                  <c:v>0.25</c:v>
                </c:pt>
                <c:pt idx="3">
                  <c:v>0.25</c:v>
                </c:pt>
                <c:pt idx="4">
                  <c:v>0.2</c:v>
                </c:pt>
              </c:numCache>
            </c:numRef>
          </c:val>
          <c:extLst>
            <c:ext xmlns:c16="http://schemas.microsoft.com/office/drawing/2014/chart" uri="{C3380CC4-5D6E-409C-BE32-E72D297353CC}">
              <c16:uniqueId val="{00000002-AF35-4B53-BFE4-514A208527E4}"/>
            </c:ext>
          </c:extLst>
        </c:ser>
        <c:ser>
          <c:idx val="1"/>
          <c:order val="1"/>
          <c:spPr>
            <a:ln w="28575" cap="rnd">
              <a:solidFill>
                <a:srgbClr val="FF0000"/>
              </a:solidFill>
              <a:round/>
            </a:ln>
            <a:effectLst/>
          </c:spPr>
          <c:marker>
            <c:symbol val="none"/>
          </c:marker>
          <c:cat>
            <c:strRef>
              <c:f>'Resultat - Sammanslagning'!$C$32:$C$36</c:f>
              <c:strCache>
                <c:ptCount val="5"/>
                <c:pt idx="0">
                  <c:v>Identitet</c:v>
                </c:pt>
                <c:pt idx="1">
                  <c:v>Tillgänglighet</c:v>
                </c:pt>
                <c:pt idx="2">
                  <c:v>Framkomlighet</c:v>
                </c:pt>
                <c:pt idx="3">
                  <c:v>Komfort</c:v>
                </c:pt>
                <c:pt idx="4">
                  <c:v>Trygghet och säkerhet</c:v>
                </c:pt>
              </c:strCache>
            </c:strRef>
          </c:cat>
          <c:val>
            <c:numRef>
              <c:f>'Resultat - Sammanslagning'!$E$32:$E$36</c:f>
              <c:numCache>
                <c:formatCode>0.00</c:formatCode>
                <c:ptCount val="5"/>
              </c:numCache>
            </c:numRef>
          </c:val>
          <c:extLst>
            <c:ext xmlns:c16="http://schemas.microsoft.com/office/drawing/2014/chart" uri="{C3380CC4-5D6E-409C-BE32-E72D297353CC}">
              <c16:uniqueId val="{00000003-AF35-4B53-BFE4-514A208527E4}"/>
            </c:ext>
          </c:extLst>
        </c:ser>
        <c:dLbls>
          <c:showLegendKey val="0"/>
          <c:showVal val="0"/>
          <c:showCatName val="0"/>
          <c:showSerName val="0"/>
          <c:showPercent val="0"/>
          <c:showBubbleSize val="0"/>
        </c:dLbls>
        <c:axId val="897470528"/>
        <c:axId val="812972816"/>
      </c:radarChart>
      <c:catAx>
        <c:axId val="8974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sv-SE"/>
          </a:p>
        </c:txPr>
        <c:crossAx val="812972816"/>
        <c:crosses val="autoZero"/>
        <c:auto val="1"/>
        <c:lblAlgn val="ctr"/>
        <c:lblOffset val="100"/>
        <c:noMultiLvlLbl val="0"/>
      </c:catAx>
      <c:valAx>
        <c:axId val="812972816"/>
        <c:scaling>
          <c:orientation val="minMax"/>
          <c:max val="2"/>
        </c:scaling>
        <c:delete val="1"/>
        <c:axPos val="l"/>
        <c:majorGridlines>
          <c:spPr>
            <a:ln w="9525" cap="flat" cmpd="sng" algn="ctr">
              <a:solidFill>
                <a:schemeClr val="tx2">
                  <a:lumMod val="60000"/>
                  <a:lumOff val="40000"/>
                </a:schemeClr>
              </a:solidFill>
              <a:round/>
            </a:ln>
            <a:effectLst/>
          </c:spPr>
        </c:majorGridlines>
        <c:numFmt formatCode="0%" sourceLinked="1"/>
        <c:majorTickMark val="none"/>
        <c:minorTickMark val="none"/>
        <c:tickLblPos val="nextTo"/>
        <c:crossAx val="8974705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CC"/>
    </a:solidFill>
    <a:ln w="9525" cap="flat" cmpd="sng" algn="ctr">
      <a:solidFill>
        <a:srgbClr val="FFFFCC"/>
      </a:solidFill>
      <a:round/>
    </a:ln>
    <a:effectLst/>
  </c:spPr>
  <c:txPr>
    <a:bodyPr/>
    <a:lstStyle/>
    <a:p>
      <a:pPr>
        <a:defRPr>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800"/>
              <a:t>Samlad bedömning</a:t>
            </a:r>
          </a:p>
        </c:rich>
      </c:tx>
      <c:layout>
        <c:manualLayout>
          <c:xMode val="edge"/>
          <c:yMode val="edge"/>
          <c:x val="0.25555308924231157"/>
          <c:y val="3.6332574567125506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sv-SE"/>
        </a:p>
      </c:txPr>
    </c:title>
    <c:autoTitleDeleted val="0"/>
    <c:plotArea>
      <c:layout>
        <c:manualLayout>
          <c:layoutTarget val="inner"/>
          <c:xMode val="edge"/>
          <c:yMode val="edge"/>
          <c:x val="0.30753884478973154"/>
          <c:y val="0.21878663098338255"/>
          <c:w val="0.42688423248948426"/>
          <c:h val="0.61626926331717824"/>
        </c:manualLayout>
      </c:layout>
      <c:radarChart>
        <c:radarStyle val="marker"/>
        <c:varyColors val="0"/>
        <c:ser>
          <c:idx val="1"/>
          <c:order val="0"/>
          <c:tx>
            <c:strRef>
              <c:f>'Resultat - Sammanslagning'!$D$5:$F$5</c:f>
              <c:strCache>
                <c:ptCount val="1"/>
              </c:strCache>
            </c:strRef>
          </c:tx>
          <c:spPr>
            <a:ln w="15875" cap="rnd">
              <a:solidFill>
                <a:srgbClr val="ED0025"/>
              </a:solidFill>
              <a:round/>
            </a:ln>
            <a:effectLst/>
          </c:spPr>
          <c:marker>
            <c:symbol val="none"/>
          </c:marker>
          <c:cat>
            <c:strRef>
              <c:f>'Resultat - Sammanslagning'!$AA$32:$AA$36</c:f>
              <c:strCache>
                <c:ptCount val="5"/>
                <c:pt idx="0">
                  <c:v>Identitet</c:v>
                </c:pt>
                <c:pt idx="1">
                  <c:v>Tillgänglighet</c:v>
                </c:pt>
                <c:pt idx="2">
                  <c:v>Framkomlighet</c:v>
                </c:pt>
                <c:pt idx="3">
                  <c:v>Komfort</c:v>
                </c:pt>
                <c:pt idx="4">
                  <c:v>Trygghet och säkerhet</c:v>
                </c:pt>
              </c:strCache>
            </c:strRef>
          </c:cat>
          <c:val>
            <c:numRef>
              <c:f>'Resultat - Sammanslagning'!$E$32:$E$36</c:f>
              <c:numCache>
                <c:formatCode>0.00</c:formatCode>
                <c:ptCount val="5"/>
              </c:numCache>
            </c:numRef>
          </c:val>
          <c:extLst>
            <c:ext xmlns:c16="http://schemas.microsoft.com/office/drawing/2014/chart" uri="{C3380CC4-5D6E-409C-BE32-E72D297353CC}">
              <c16:uniqueId val="{00000002-5FBF-48A5-987D-74F91AC4F1C6}"/>
            </c:ext>
          </c:extLst>
        </c:ser>
        <c:ser>
          <c:idx val="2"/>
          <c:order val="1"/>
          <c:tx>
            <c:strRef>
              <c:f>'Resultat - Sammanslagning'!$L$5:$N$5</c:f>
              <c:strCache>
                <c:ptCount val="1"/>
              </c:strCache>
            </c:strRef>
          </c:tx>
          <c:spPr>
            <a:ln w="15875" cap="rnd">
              <a:solidFill>
                <a:srgbClr val="0070C0"/>
              </a:solidFill>
              <a:round/>
            </a:ln>
            <a:effectLst/>
          </c:spPr>
          <c:marker>
            <c:symbol val="none"/>
          </c:marker>
          <c:cat>
            <c:strRef>
              <c:f>'Resultat - Sammanslagning'!$AA$32:$AA$36</c:f>
              <c:strCache>
                <c:ptCount val="5"/>
                <c:pt idx="0">
                  <c:v>Identitet</c:v>
                </c:pt>
                <c:pt idx="1">
                  <c:v>Tillgänglighet</c:v>
                </c:pt>
                <c:pt idx="2">
                  <c:v>Framkomlighet</c:v>
                </c:pt>
                <c:pt idx="3">
                  <c:v>Komfort</c:v>
                </c:pt>
                <c:pt idx="4">
                  <c:v>Trygghet och säkerhet</c:v>
                </c:pt>
              </c:strCache>
            </c:strRef>
          </c:cat>
          <c:val>
            <c:numRef>
              <c:f>'Resultat - Sammanslagning'!$M$32:$M$36</c:f>
              <c:numCache>
                <c:formatCode>0.00</c:formatCode>
                <c:ptCount val="5"/>
              </c:numCache>
            </c:numRef>
          </c:val>
          <c:extLst>
            <c:ext xmlns:c16="http://schemas.microsoft.com/office/drawing/2014/chart" uri="{C3380CC4-5D6E-409C-BE32-E72D297353CC}">
              <c16:uniqueId val="{00000003-5FBF-48A5-987D-74F91AC4F1C6}"/>
            </c:ext>
          </c:extLst>
        </c:ser>
        <c:ser>
          <c:idx val="3"/>
          <c:order val="2"/>
          <c:tx>
            <c:strRef>
              <c:f>'Resultat - Sammanslagning'!$T$5:$V$5</c:f>
              <c:strCache>
                <c:ptCount val="1"/>
              </c:strCache>
            </c:strRef>
          </c:tx>
          <c:spPr>
            <a:ln w="15875" cap="rnd">
              <a:solidFill>
                <a:srgbClr val="00B050"/>
              </a:solidFill>
              <a:round/>
            </a:ln>
            <a:effectLst/>
          </c:spPr>
          <c:marker>
            <c:symbol val="none"/>
          </c:marker>
          <c:cat>
            <c:strRef>
              <c:f>'Resultat - Sammanslagning'!$AA$32:$AA$36</c:f>
              <c:strCache>
                <c:ptCount val="5"/>
                <c:pt idx="0">
                  <c:v>Identitet</c:v>
                </c:pt>
                <c:pt idx="1">
                  <c:v>Tillgänglighet</c:v>
                </c:pt>
                <c:pt idx="2">
                  <c:v>Framkomlighet</c:v>
                </c:pt>
                <c:pt idx="3">
                  <c:v>Komfort</c:v>
                </c:pt>
                <c:pt idx="4">
                  <c:v>Trygghet och säkerhet</c:v>
                </c:pt>
              </c:strCache>
            </c:strRef>
          </c:cat>
          <c:val>
            <c:numRef>
              <c:f>'Resultat - Sammanslagning'!$U$32:$U$36</c:f>
              <c:numCache>
                <c:formatCode>0.00</c:formatCode>
                <c:ptCount val="5"/>
              </c:numCache>
            </c:numRef>
          </c:val>
          <c:extLst>
            <c:ext xmlns:c16="http://schemas.microsoft.com/office/drawing/2014/chart" uri="{C3380CC4-5D6E-409C-BE32-E72D297353CC}">
              <c16:uniqueId val="{00000004-5FBF-48A5-987D-74F91AC4F1C6}"/>
            </c:ext>
          </c:extLst>
        </c:ser>
        <c:ser>
          <c:idx val="4"/>
          <c:order val="3"/>
          <c:tx>
            <c:strRef>
              <c:f>'Resultat - Sammanslagning'!$AB$5:$AD$5</c:f>
              <c:strCache>
                <c:ptCount val="1"/>
              </c:strCache>
            </c:strRef>
          </c:tx>
          <c:spPr>
            <a:ln w="15875" cap="rnd">
              <a:solidFill>
                <a:srgbClr val="FF00FF"/>
              </a:solidFill>
              <a:round/>
            </a:ln>
            <a:effectLst/>
          </c:spPr>
          <c:marker>
            <c:symbol val="none"/>
          </c:marker>
          <c:cat>
            <c:strRef>
              <c:f>'Resultat - Sammanslagning'!$AA$32:$AA$36</c:f>
              <c:strCache>
                <c:ptCount val="5"/>
                <c:pt idx="0">
                  <c:v>Identitet</c:v>
                </c:pt>
                <c:pt idx="1">
                  <c:v>Tillgänglighet</c:v>
                </c:pt>
                <c:pt idx="2">
                  <c:v>Framkomlighet</c:v>
                </c:pt>
                <c:pt idx="3">
                  <c:v>Komfort</c:v>
                </c:pt>
                <c:pt idx="4">
                  <c:v>Trygghet och säkerhet</c:v>
                </c:pt>
              </c:strCache>
            </c:strRef>
          </c:cat>
          <c:val>
            <c:numRef>
              <c:f>'Resultat - Sammanslagning'!$AC$32:$AC$36</c:f>
              <c:numCache>
                <c:formatCode>0.00</c:formatCode>
                <c:ptCount val="5"/>
              </c:numCache>
            </c:numRef>
          </c:val>
          <c:extLst>
            <c:ext xmlns:c16="http://schemas.microsoft.com/office/drawing/2014/chart" uri="{C3380CC4-5D6E-409C-BE32-E72D297353CC}">
              <c16:uniqueId val="{00000005-5FBF-48A5-987D-74F91AC4F1C6}"/>
            </c:ext>
          </c:extLst>
        </c:ser>
        <c:ser>
          <c:idx val="0"/>
          <c:order val="4"/>
          <c:tx>
            <c:v>Sammanslagning</c:v>
          </c:tx>
          <c:spPr>
            <a:ln w="60325" cap="rnd">
              <a:solidFill>
                <a:srgbClr val="F5D300"/>
              </a:solidFill>
              <a:round/>
            </a:ln>
            <a:effectLst/>
          </c:spPr>
          <c:marker>
            <c:symbol val="none"/>
          </c:marker>
          <c:cat>
            <c:strRef>
              <c:f>'Resultat - Sammanslagning'!$AA$32:$AA$36</c:f>
              <c:strCache>
                <c:ptCount val="5"/>
                <c:pt idx="0">
                  <c:v>Identitet</c:v>
                </c:pt>
                <c:pt idx="1">
                  <c:v>Tillgänglighet</c:v>
                </c:pt>
                <c:pt idx="2">
                  <c:v>Framkomlighet</c:v>
                </c:pt>
                <c:pt idx="3">
                  <c:v>Komfort</c:v>
                </c:pt>
                <c:pt idx="4">
                  <c:v>Trygghet och säkerhet</c:v>
                </c:pt>
              </c:strCache>
            </c:strRef>
          </c:cat>
          <c:val>
            <c:numRef>
              <c:f>'Resultat - Sammanslagning'!$E$78:$E$82</c:f>
              <c:numCache>
                <c:formatCode>0.00</c:formatCode>
                <c:ptCount val="5"/>
                <c:pt idx="0">
                  <c:v>0</c:v>
                </c:pt>
                <c:pt idx="1">
                  <c:v>0</c:v>
                </c:pt>
                <c:pt idx="2">
                  <c:v>0</c:v>
                </c:pt>
                <c:pt idx="3">
                  <c:v>0</c:v>
                </c:pt>
                <c:pt idx="4">
                  <c:v>0</c:v>
                </c:pt>
              </c:numCache>
            </c:numRef>
          </c:val>
          <c:extLst>
            <c:ext xmlns:c16="http://schemas.microsoft.com/office/drawing/2014/chart" uri="{C3380CC4-5D6E-409C-BE32-E72D297353CC}">
              <c16:uniqueId val="{00000000-84AC-4CA6-94DC-68234D57EC4D}"/>
            </c:ext>
          </c:extLst>
        </c:ser>
        <c:dLbls>
          <c:showLegendKey val="0"/>
          <c:showVal val="0"/>
          <c:showCatName val="0"/>
          <c:showSerName val="0"/>
          <c:showPercent val="0"/>
          <c:showBubbleSize val="0"/>
        </c:dLbls>
        <c:axId val="897470528"/>
        <c:axId val="812972816"/>
      </c:radarChart>
      <c:catAx>
        <c:axId val="8974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sv-SE"/>
          </a:p>
        </c:txPr>
        <c:crossAx val="812972816"/>
        <c:crosses val="autoZero"/>
        <c:auto val="1"/>
        <c:lblAlgn val="ctr"/>
        <c:lblOffset val="100"/>
        <c:noMultiLvlLbl val="0"/>
      </c:catAx>
      <c:valAx>
        <c:axId val="812972816"/>
        <c:scaling>
          <c:orientation val="minMax"/>
          <c:max val="2"/>
        </c:scaling>
        <c:delete val="1"/>
        <c:axPos val="l"/>
        <c:majorGridlines>
          <c:spPr>
            <a:ln w="9525" cap="flat" cmpd="sng" algn="ctr">
              <a:solidFill>
                <a:schemeClr val="tx2">
                  <a:lumMod val="60000"/>
                  <a:lumOff val="40000"/>
                </a:schemeClr>
              </a:solidFill>
              <a:round/>
            </a:ln>
            <a:effectLst/>
          </c:spPr>
        </c:majorGridlines>
        <c:numFmt formatCode="0.00" sourceLinked="1"/>
        <c:majorTickMark val="none"/>
        <c:minorTickMark val="none"/>
        <c:tickLblPos val="nextTo"/>
        <c:crossAx val="897470528"/>
        <c:crosses val="autoZero"/>
        <c:crossBetween val="between"/>
      </c:valAx>
      <c:spPr>
        <a:noFill/>
        <a:ln>
          <a:noFill/>
        </a:ln>
        <a:effectLst/>
      </c:spPr>
    </c:plotArea>
    <c:legend>
      <c:legendPos val="r"/>
      <c:layout>
        <c:manualLayout>
          <c:xMode val="edge"/>
          <c:yMode val="edge"/>
          <c:x val="0.73789708808324106"/>
          <c:y val="3.1366993943514936E-2"/>
          <c:w val="0.24956635353568457"/>
          <c:h val="0.2895982033842667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CC"/>
    </a:solidFill>
    <a:ln w="9525" cap="flat" cmpd="sng" algn="ctr">
      <a:solidFill>
        <a:srgbClr val="FFFFCC"/>
      </a:solidFill>
      <a:round/>
    </a:ln>
    <a:effectLst/>
  </c:spPr>
  <c:txPr>
    <a:bodyPr/>
    <a:lstStyle/>
    <a:p>
      <a:pPr>
        <a:defRPr>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'Resultat - Sammanslagning'!$L$5:$N$5</c:f>
          <c:strCache>
            <c:ptCount val="3"/>
          </c:strCache>
        </c:strRef>
      </c:tx>
      <c:layout>
        <c:manualLayout>
          <c:xMode val="edge"/>
          <c:yMode val="edge"/>
          <c:x val="0.46881802347888257"/>
          <c:y val="4.496905987046077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sv-SE"/>
        </a:p>
      </c:txPr>
    </c:title>
    <c:autoTitleDeleted val="0"/>
    <c:plotArea>
      <c:layout>
        <c:manualLayout>
          <c:layoutTarget val="inner"/>
          <c:xMode val="edge"/>
          <c:yMode val="edge"/>
          <c:x val="0.30753884478973154"/>
          <c:y val="0.21878663098338255"/>
          <c:w val="0.42688423248948426"/>
          <c:h val="0.61626926331717824"/>
        </c:manualLayout>
      </c:layout>
      <c:radarChart>
        <c:radarStyle val="marker"/>
        <c:varyColors val="0"/>
        <c:ser>
          <c:idx val="0"/>
          <c:order val="0"/>
          <c:spPr>
            <a:ln w="28575" cap="rnd">
              <a:solidFill>
                <a:schemeClr val="accent1"/>
              </a:solidFill>
              <a:round/>
            </a:ln>
            <a:effectLst/>
          </c:spPr>
          <c:marker>
            <c:symbol val="none"/>
          </c:marker>
          <c:cat>
            <c:strRef>
              <c:f>'Resultat - Sammanslagning'!$C$32:$C$36</c:f>
              <c:strCache>
                <c:ptCount val="5"/>
                <c:pt idx="0">
                  <c:v>Identitet</c:v>
                </c:pt>
                <c:pt idx="1">
                  <c:v>Tillgänglighet</c:v>
                </c:pt>
                <c:pt idx="2">
                  <c:v>Framkomlighet</c:v>
                </c:pt>
                <c:pt idx="3">
                  <c:v>Komfort</c:v>
                </c:pt>
                <c:pt idx="4">
                  <c:v>Trygghet och säkerhet</c:v>
                </c:pt>
              </c:strCache>
            </c:strRef>
          </c:cat>
          <c:val>
            <c:numRef>
              <c:f>'Resultat - Sammanslagning'!$D$32:$D$36</c:f>
              <c:numCache>
                <c:formatCode>0%</c:formatCode>
                <c:ptCount val="5"/>
                <c:pt idx="0">
                  <c:v>0.1</c:v>
                </c:pt>
                <c:pt idx="1">
                  <c:v>0.2</c:v>
                </c:pt>
                <c:pt idx="2">
                  <c:v>0.25</c:v>
                </c:pt>
                <c:pt idx="3">
                  <c:v>0.25</c:v>
                </c:pt>
                <c:pt idx="4">
                  <c:v>0.2</c:v>
                </c:pt>
              </c:numCache>
            </c:numRef>
          </c:val>
          <c:extLst>
            <c:ext xmlns:c16="http://schemas.microsoft.com/office/drawing/2014/chart" uri="{C3380CC4-5D6E-409C-BE32-E72D297353CC}">
              <c16:uniqueId val="{00000000-3771-4FEF-8674-A5768E91D439}"/>
            </c:ext>
          </c:extLst>
        </c:ser>
        <c:ser>
          <c:idx val="1"/>
          <c:order val="1"/>
          <c:spPr>
            <a:ln w="28575" cap="rnd">
              <a:solidFill>
                <a:srgbClr val="0070C0"/>
              </a:solidFill>
              <a:round/>
            </a:ln>
            <a:effectLst/>
          </c:spPr>
          <c:marker>
            <c:symbol val="none"/>
          </c:marker>
          <c:cat>
            <c:strRef>
              <c:f>'Resultat - Sammanslagning'!$C$32:$C$36</c:f>
              <c:strCache>
                <c:ptCount val="5"/>
                <c:pt idx="0">
                  <c:v>Identitet</c:v>
                </c:pt>
                <c:pt idx="1">
                  <c:v>Tillgänglighet</c:v>
                </c:pt>
                <c:pt idx="2">
                  <c:v>Framkomlighet</c:v>
                </c:pt>
                <c:pt idx="3">
                  <c:v>Komfort</c:v>
                </c:pt>
                <c:pt idx="4">
                  <c:v>Trygghet och säkerhet</c:v>
                </c:pt>
              </c:strCache>
            </c:strRef>
          </c:cat>
          <c:val>
            <c:numRef>
              <c:f>'Resultat - Sammanslagning'!$M$32:$M$36</c:f>
              <c:numCache>
                <c:formatCode>0.00</c:formatCode>
                <c:ptCount val="5"/>
              </c:numCache>
            </c:numRef>
          </c:val>
          <c:extLst>
            <c:ext xmlns:c16="http://schemas.microsoft.com/office/drawing/2014/chart" uri="{C3380CC4-5D6E-409C-BE32-E72D297353CC}">
              <c16:uniqueId val="{00000001-3771-4FEF-8674-A5768E91D439}"/>
            </c:ext>
          </c:extLst>
        </c:ser>
        <c:dLbls>
          <c:showLegendKey val="0"/>
          <c:showVal val="0"/>
          <c:showCatName val="0"/>
          <c:showSerName val="0"/>
          <c:showPercent val="0"/>
          <c:showBubbleSize val="0"/>
        </c:dLbls>
        <c:axId val="897470528"/>
        <c:axId val="812972816"/>
      </c:radarChart>
      <c:catAx>
        <c:axId val="8974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sv-SE"/>
          </a:p>
        </c:txPr>
        <c:crossAx val="812972816"/>
        <c:crosses val="autoZero"/>
        <c:auto val="1"/>
        <c:lblAlgn val="ctr"/>
        <c:lblOffset val="100"/>
        <c:noMultiLvlLbl val="0"/>
      </c:catAx>
      <c:valAx>
        <c:axId val="812972816"/>
        <c:scaling>
          <c:orientation val="minMax"/>
          <c:max val="2"/>
        </c:scaling>
        <c:delete val="1"/>
        <c:axPos val="l"/>
        <c:majorGridlines>
          <c:spPr>
            <a:ln w="9525" cap="flat" cmpd="sng" algn="ctr">
              <a:solidFill>
                <a:schemeClr val="tx2">
                  <a:lumMod val="60000"/>
                  <a:lumOff val="40000"/>
                </a:schemeClr>
              </a:solidFill>
              <a:round/>
            </a:ln>
            <a:effectLst/>
          </c:spPr>
        </c:majorGridlines>
        <c:numFmt formatCode="0%" sourceLinked="1"/>
        <c:majorTickMark val="none"/>
        <c:minorTickMark val="none"/>
        <c:tickLblPos val="nextTo"/>
        <c:crossAx val="8974705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CC"/>
    </a:solidFill>
    <a:ln w="9525" cap="flat" cmpd="sng" algn="ctr">
      <a:solidFill>
        <a:srgbClr val="FFFFCC"/>
      </a:solidFill>
      <a:round/>
    </a:ln>
    <a:effectLst/>
  </c:spPr>
  <c:txPr>
    <a:bodyPr/>
    <a:lstStyle/>
    <a:p>
      <a:pPr>
        <a:defRPr>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'Resultat - Sammanslagning'!$U$5</c:f>
          <c:strCache>
            <c:ptCount val="1"/>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sv-SE"/>
        </a:p>
      </c:txPr>
    </c:title>
    <c:autoTitleDeleted val="0"/>
    <c:plotArea>
      <c:layout>
        <c:manualLayout>
          <c:layoutTarget val="inner"/>
          <c:xMode val="edge"/>
          <c:yMode val="edge"/>
          <c:x val="0.30753884478973154"/>
          <c:y val="0.21878663098338255"/>
          <c:w val="0.42688423248948426"/>
          <c:h val="0.61626926331717824"/>
        </c:manualLayout>
      </c:layout>
      <c:radarChart>
        <c:radarStyle val="marker"/>
        <c:varyColors val="0"/>
        <c:ser>
          <c:idx val="0"/>
          <c:order val="0"/>
          <c:spPr>
            <a:ln w="28575" cap="rnd">
              <a:solidFill>
                <a:schemeClr val="accent1"/>
              </a:solidFill>
              <a:round/>
            </a:ln>
            <a:effectLst/>
          </c:spPr>
          <c:marker>
            <c:symbol val="none"/>
          </c:marker>
          <c:cat>
            <c:strRef>
              <c:f>'Resultat - Sammanslagning'!$C$32:$C$36</c:f>
              <c:strCache>
                <c:ptCount val="5"/>
                <c:pt idx="0">
                  <c:v>Identitet</c:v>
                </c:pt>
                <c:pt idx="1">
                  <c:v>Tillgänglighet</c:v>
                </c:pt>
                <c:pt idx="2">
                  <c:v>Framkomlighet</c:v>
                </c:pt>
                <c:pt idx="3">
                  <c:v>Komfort</c:v>
                </c:pt>
                <c:pt idx="4">
                  <c:v>Trygghet och säkerhet</c:v>
                </c:pt>
              </c:strCache>
            </c:strRef>
          </c:cat>
          <c:val>
            <c:numRef>
              <c:f>'Resultat - Sammanslagning'!$D$32:$D$36</c:f>
              <c:numCache>
                <c:formatCode>0%</c:formatCode>
                <c:ptCount val="5"/>
                <c:pt idx="0">
                  <c:v>0.1</c:v>
                </c:pt>
                <c:pt idx="1">
                  <c:v>0.2</c:v>
                </c:pt>
                <c:pt idx="2">
                  <c:v>0.25</c:v>
                </c:pt>
                <c:pt idx="3">
                  <c:v>0.25</c:v>
                </c:pt>
                <c:pt idx="4">
                  <c:v>0.2</c:v>
                </c:pt>
              </c:numCache>
            </c:numRef>
          </c:val>
          <c:extLst>
            <c:ext xmlns:c16="http://schemas.microsoft.com/office/drawing/2014/chart" uri="{C3380CC4-5D6E-409C-BE32-E72D297353CC}">
              <c16:uniqueId val="{00000000-DFDA-4A62-B287-B8EA0A2FE3C5}"/>
            </c:ext>
          </c:extLst>
        </c:ser>
        <c:ser>
          <c:idx val="1"/>
          <c:order val="1"/>
          <c:spPr>
            <a:ln w="28575" cap="rnd">
              <a:solidFill>
                <a:srgbClr val="00B050"/>
              </a:solidFill>
              <a:round/>
            </a:ln>
            <a:effectLst/>
          </c:spPr>
          <c:marker>
            <c:symbol val="none"/>
          </c:marker>
          <c:cat>
            <c:strRef>
              <c:f>'Resultat - Sammanslagning'!$C$32:$C$36</c:f>
              <c:strCache>
                <c:ptCount val="5"/>
                <c:pt idx="0">
                  <c:v>Identitet</c:v>
                </c:pt>
                <c:pt idx="1">
                  <c:v>Tillgänglighet</c:v>
                </c:pt>
                <c:pt idx="2">
                  <c:v>Framkomlighet</c:v>
                </c:pt>
                <c:pt idx="3">
                  <c:v>Komfort</c:v>
                </c:pt>
                <c:pt idx="4">
                  <c:v>Trygghet och säkerhet</c:v>
                </c:pt>
              </c:strCache>
            </c:strRef>
          </c:cat>
          <c:val>
            <c:numRef>
              <c:f>'Resultat - Sammanslagning'!$U$32:$U$36</c:f>
              <c:numCache>
                <c:formatCode>0.00</c:formatCode>
                <c:ptCount val="5"/>
              </c:numCache>
            </c:numRef>
          </c:val>
          <c:extLst>
            <c:ext xmlns:c16="http://schemas.microsoft.com/office/drawing/2014/chart" uri="{C3380CC4-5D6E-409C-BE32-E72D297353CC}">
              <c16:uniqueId val="{00000001-DFDA-4A62-B287-B8EA0A2FE3C5}"/>
            </c:ext>
          </c:extLst>
        </c:ser>
        <c:dLbls>
          <c:showLegendKey val="0"/>
          <c:showVal val="0"/>
          <c:showCatName val="0"/>
          <c:showSerName val="0"/>
          <c:showPercent val="0"/>
          <c:showBubbleSize val="0"/>
        </c:dLbls>
        <c:axId val="897470528"/>
        <c:axId val="812972816"/>
      </c:radarChart>
      <c:catAx>
        <c:axId val="8974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sv-SE"/>
          </a:p>
        </c:txPr>
        <c:crossAx val="812972816"/>
        <c:crosses val="autoZero"/>
        <c:auto val="1"/>
        <c:lblAlgn val="ctr"/>
        <c:lblOffset val="100"/>
        <c:noMultiLvlLbl val="0"/>
      </c:catAx>
      <c:valAx>
        <c:axId val="812972816"/>
        <c:scaling>
          <c:orientation val="minMax"/>
          <c:max val="2"/>
        </c:scaling>
        <c:delete val="1"/>
        <c:axPos val="l"/>
        <c:majorGridlines>
          <c:spPr>
            <a:ln w="9525" cap="flat" cmpd="sng" algn="ctr">
              <a:solidFill>
                <a:schemeClr val="tx2">
                  <a:lumMod val="60000"/>
                  <a:lumOff val="40000"/>
                </a:schemeClr>
              </a:solidFill>
              <a:round/>
            </a:ln>
            <a:effectLst/>
          </c:spPr>
        </c:majorGridlines>
        <c:numFmt formatCode="0%" sourceLinked="1"/>
        <c:majorTickMark val="none"/>
        <c:minorTickMark val="none"/>
        <c:tickLblPos val="nextTo"/>
        <c:crossAx val="8974705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CC"/>
    </a:solidFill>
    <a:ln w="9525" cap="flat" cmpd="sng" algn="ctr">
      <a:solidFill>
        <a:srgbClr val="FFFFCC"/>
      </a:solidFill>
      <a:round/>
    </a:ln>
    <a:effectLst/>
  </c:spPr>
  <c:txPr>
    <a:bodyPr/>
    <a:lstStyle/>
    <a:p>
      <a:pPr>
        <a:defRPr>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'Resultat - Sammanslagning'!$U$5</c:f>
          <c:strCache>
            <c:ptCount val="1"/>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sv-SE"/>
        </a:p>
      </c:txPr>
    </c:title>
    <c:autoTitleDeleted val="0"/>
    <c:plotArea>
      <c:layout>
        <c:manualLayout>
          <c:layoutTarget val="inner"/>
          <c:xMode val="edge"/>
          <c:yMode val="edge"/>
          <c:x val="0.30753884478973154"/>
          <c:y val="0.21878663098338255"/>
          <c:w val="0.42688423248948426"/>
          <c:h val="0.61626926331717824"/>
        </c:manualLayout>
      </c:layout>
      <c:radarChart>
        <c:radarStyle val="marker"/>
        <c:varyColors val="0"/>
        <c:ser>
          <c:idx val="0"/>
          <c:order val="0"/>
          <c:spPr>
            <a:ln w="28575" cap="rnd">
              <a:solidFill>
                <a:schemeClr val="accent1"/>
              </a:solidFill>
              <a:round/>
            </a:ln>
            <a:effectLst/>
          </c:spPr>
          <c:marker>
            <c:symbol val="none"/>
          </c:marker>
          <c:cat>
            <c:strRef>
              <c:f>'Resultat - Sammanslagning'!$C$32:$C$36</c:f>
              <c:strCache>
                <c:ptCount val="5"/>
                <c:pt idx="0">
                  <c:v>Identitet</c:v>
                </c:pt>
                <c:pt idx="1">
                  <c:v>Tillgänglighet</c:v>
                </c:pt>
                <c:pt idx="2">
                  <c:v>Framkomlighet</c:v>
                </c:pt>
                <c:pt idx="3">
                  <c:v>Komfort</c:v>
                </c:pt>
                <c:pt idx="4">
                  <c:v>Trygghet och säkerhet</c:v>
                </c:pt>
              </c:strCache>
            </c:strRef>
          </c:cat>
          <c:val>
            <c:numRef>
              <c:f>'Resultat - Sammanslagning'!$D$32:$D$36</c:f>
              <c:numCache>
                <c:formatCode>0%</c:formatCode>
                <c:ptCount val="5"/>
                <c:pt idx="0">
                  <c:v>0.1</c:v>
                </c:pt>
                <c:pt idx="1">
                  <c:v>0.2</c:v>
                </c:pt>
                <c:pt idx="2">
                  <c:v>0.25</c:v>
                </c:pt>
                <c:pt idx="3">
                  <c:v>0.25</c:v>
                </c:pt>
                <c:pt idx="4">
                  <c:v>0.2</c:v>
                </c:pt>
              </c:numCache>
            </c:numRef>
          </c:val>
          <c:extLst>
            <c:ext xmlns:c16="http://schemas.microsoft.com/office/drawing/2014/chart" uri="{C3380CC4-5D6E-409C-BE32-E72D297353CC}">
              <c16:uniqueId val="{00000000-E635-4FC5-86C3-0AA3BC2920AD}"/>
            </c:ext>
          </c:extLst>
        </c:ser>
        <c:ser>
          <c:idx val="1"/>
          <c:order val="1"/>
          <c:spPr>
            <a:ln w="28575" cap="rnd">
              <a:solidFill>
                <a:srgbClr val="FF00FF"/>
              </a:solidFill>
              <a:round/>
            </a:ln>
            <a:effectLst/>
          </c:spPr>
          <c:marker>
            <c:symbol val="none"/>
          </c:marker>
          <c:cat>
            <c:strRef>
              <c:f>'Resultat - Sammanslagning'!$C$32:$C$36</c:f>
              <c:strCache>
                <c:ptCount val="5"/>
                <c:pt idx="0">
                  <c:v>Identitet</c:v>
                </c:pt>
                <c:pt idx="1">
                  <c:v>Tillgänglighet</c:v>
                </c:pt>
                <c:pt idx="2">
                  <c:v>Framkomlighet</c:v>
                </c:pt>
                <c:pt idx="3">
                  <c:v>Komfort</c:v>
                </c:pt>
                <c:pt idx="4">
                  <c:v>Trygghet och säkerhet</c:v>
                </c:pt>
              </c:strCache>
            </c:strRef>
          </c:cat>
          <c:val>
            <c:numRef>
              <c:f>'Resultat - Sammanslagning'!$U$32:$U$36</c:f>
              <c:numCache>
                <c:formatCode>0.00</c:formatCode>
                <c:ptCount val="5"/>
              </c:numCache>
            </c:numRef>
          </c:val>
          <c:extLst>
            <c:ext xmlns:c16="http://schemas.microsoft.com/office/drawing/2014/chart" uri="{C3380CC4-5D6E-409C-BE32-E72D297353CC}">
              <c16:uniqueId val="{00000001-E635-4FC5-86C3-0AA3BC2920AD}"/>
            </c:ext>
          </c:extLst>
        </c:ser>
        <c:dLbls>
          <c:showLegendKey val="0"/>
          <c:showVal val="0"/>
          <c:showCatName val="0"/>
          <c:showSerName val="0"/>
          <c:showPercent val="0"/>
          <c:showBubbleSize val="0"/>
        </c:dLbls>
        <c:axId val="897470528"/>
        <c:axId val="812972816"/>
      </c:radarChart>
      <c:catAx>
        <c:axId val="8974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sv-SE"/>
          </a:p>
        </c:txPr>
        <c:crossAx val="812972816"/>
        <c:crosses val="autoZero"/>
        <c:auto val="1"/>
        <c:lblAlgn val="ctr"/>
        <c:lblOffset val="100"/>
        <c:noMultiLvlLbl val="0"/>
      </c:catAx>
      <c:valAx>
        <c:axId val="812972816"/>
        <c:scaling>
          <c:orientation val="minMax"/>
          <c:max val="2"/>
        </c:scaling>
        <c:delete val="1"/>
        <c:axPos val="l"/>
        <c:majorGridlines>
          <c:spPr>
            <a:ln w="9525" cap="flat" cmpd="sng" algn="ctr">
              <a:solidFill>
                <a:schemeClr val="tx2">
                  <a:lumMod val="60000"/>
                  <a:lumOff val="40000"/>
                </a:schemeClr>
              </a:solidFill>
              <a:round/>
            </a:ln>
            <a:effectLst/>
          </c:spPr>
        </c:majorGridlines>
        <c:numFmt formatCode="0%" sourceLinked="1"/>
        <c:majorTickMark val="none"/>
        <c:minorTickMark val="none"/>
        <c:tickLblPos val="nextTo"/>
        <c:crossAx val="8974705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CC"/>
    </a:solidFill>
    <a:ln w="9525" cap="flat" cmpd="sng" algn="ctr">
      <a:solidFill>
        <a:srgbClr val="FFFFCC"/>
      </a:solidFill>
      <a:round/>
    </a:ln>
    <a:effectLst/>
  </c:spPr>
  <c:txPr>
    <a:bodyPr/>
    <a:lstStyle/>
    <a:p>
      <a:pPr>
        <a:defRPr>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'Resultat - Sammanslagning'!$D$5:$F$5</c:f>
          <c:strCache>
            <c:ptCount val="3"/>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sv-SE"/>
        </a:p>
      </c:txPr>
    </c:title>
    <c:autoTitleDeleted val="0"/>
    <c:plotArea>
      <c:layout>
        <c:manualLayout>
          <c:layoutTarget val="inner"/>
          <c:xMode val="edge"/>
          <c:yMode val="edge"/>
          <c:x val="0.30753884478973154"/>
          <c:y val="0.21878663098338255"/>
          <c:w val="0.42688423248948426"/>
          <c:h val="0.61626926331717824"/>
        </c:manualLayout>
      </c:layout>
      <c:radarChart>
        <c:radarStyle val="marker"/>
        <c:varyColors val="0"/>
        <c:ser>
          <c:idx val="0"/>
          <c:order val="0"/>
          <c:spPr>
            <a:ln w="28575" cap="rnd">
              <a:solidFill>
                <a:schemeClr val="accent1"/>
              </a:solidFill>
              <a:round/>
            </a:ln>
            <a:effectLst/>
          </c:spPr>
          <c:marker>
            <c:symbol val="none"/>
          </c:marker>
          <c:cat>
            <c:strRef>
              <c:f>'Resultat - Sammanslagning'!$C$32:$C$36</c:f>
              <c:strCache>
                <c:ptCount val="5"/>
                <c:pt idx="0">
                  <c:v>Identitet</c:v>
                </c:pt>
                <c:pt idx="1">
                  <c:v>Tillgänglighet</c:v>
                </c:pt>
                <c:pt idx="2">
                  <c:v>Framkomlighet</c:v>
                </c:pt>
                <c:pt idx="3">
                  <c:v>Komfort</c:v>
                </c:pt>
                <c:pt idx="4">
                  <c:v>Trygghet och säkerhet</c:v>
                </c:pt>
              </c:strCache>
            </c:strRef>
          </c:cat>
          <c:val>
            <c:numRef>
              <c:f>'Resultat - Sammanslagning'!$D$32:$D$36</c:f>
              <c:numCache>
                <c:formatCode>0%</c:formatCode>
                <c:ptCount val="5"/>
                <c:pt idx="0">
                  <c:v>0.1</c:v>
                </c:pt>
                <c:pt idx="1">
                  <c:v>0.2</c:v>
                </c:pt>
                <c:pt idx="2">
                  <c:v>0.25</c:v>
                </c:pt>
                <c:pt idx="3">
                  <c:v>0.25</c:v>
                </c:pt>
                <c:pt idx="4">
                  <c:v>0.2</c:v>
                </c:pt>
              </c:numCache>
            </c:numRef>
          </c:val>
          <c:extLst>
            <c:ext xmlns:c16="http://schemas.microsoft.com/office/drawing/2014/chart" uri="{C3380CC4-5D6E-409C-BE32-E72D297353CC}">
              <c16:uniqueId val="{00000000-0C02-44C6-917D-0934173E01EB}"/>
            </c:ext>
          </c:extLst>
        </c:ser>
        <c:ser>
          <c:idx val="1"/>
          <c:order val="1"/>
          <c:spPr>
            <a:ln w="28575" cap="rnd">
              <a:solidFill>
                <a:srgbClr val="FF0000"/>
              </a:solidFill>
              <a:round/>
            </a:ln>
            <a:effectLst/>
          </c:spPr>
          <c:marker>
            <c:symbol val="none"/>
          </c:marker>
          <c:cat>
            <c:strRef>
              <c:f>'Resultat - Sammanslagning'!$C$32:$C$36</c:f>
              <c:strCache>
                <c:ptCount val="5"/>
                <c:pt idx="0">
                  <c:v>Identitet</c:v>
                </c:pt>
                <c:pt idx="1">
                  <c:v>Tillgänglighet</c:v>
                </c:pt>
                <c:pt idx="2">
                  <c:v>Framkomlighet</c:v>
                </c:pt>
                <c:pt idx="3">
                  <c:v>Komfort</c:v>
                </c:pt>
                <c:pt idx="4">
                  <c:v>Trygghet och säkerhet</c:v>
                </c:pt>
              </c:strCache>
            </c:strRef>
          </c:cat>
          <c:val>
            <c:numRef>
              <c:f>'Resultat - Sammanslagning'!$E$32:$E$36</c:f>
              <c:numCache>
                <c:formatCode>0.00</c:formatCode>
                <c:ptCount val="5"/>
              </c:numCache>
            </c:numRef>
          </c:val>
          <c:extLst>
            <c:ext xmlns:c16="http://schemas.microsoft.com/office/drawing/2014/chart" uri="{C3380CC4-5D6E-409C-BE32-E72D297353CC}">
              <c16:uniqueId val="{00000001-0C02-44C6-917D-0934173E01EB}"/>
            </c:ext>
          </c:extLst>
        </c:ser>
        <c:dLbls>
          <c:showLegendKey val="0"/>
          <c:showVal val="0"/>
          <c:showCatName val="0"/>
          <c:showSerName val="0"/>
          <c:showPercent val="0"/>
          <c:showBubbleSize val="0"/>
        </c:dLbls>
        <c:axId val="897470528"/>
        <c:axId val="812972816"/>
      </c:radarChart>
      <c:catAx>
        <c:axId val="8974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sv-SE"/>
          </a:p>
        </c:txPr>
        <c:crossAx val="812972816"/>
        <c:crosses val="autoZero"/>
        <c:auto val="1"/>
        <c:lblAlgn val="ctr"/>
        <c:lblOffset val="100"/>
        <c:noMultiLvlLbl val="0"/>
      </c:catAx>
      <c:valAx>
        <c:axId val="812972816"/>
        <c:scaling>
          <c:orientation val="minMax"/>
          <c:max val="2"/>
        </c:scaling>
        <c:delete val="1"/>
        <c:axPos val="l"/>
        <c:majorGridlines>
          <c:spPr>
            <a:ln w="9525" cap="flat" cmpd="sng" algn="ctr">
              <a:solidFill>
                <a:schemeClr val="tx2">
                  <a:lumMod val="60000"/>
                  <a:lumOff val="40000"/>
                </a:schemeClr>
              </a:solidFill>
              <a:round/>
            </a:ln>
            <a:effectLst/>
          </c:spPr>
        </c:majorGridlines>
        <c:numFmt formatCode="0%" sourceLinked="1"/>
        <c:majorTickMark val="none"/>
        <c:minorTickMark val="none"/>
        <c:tickLblPos val="nextTo"/>
        <c:crossAx val="8974705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CC"/>
    </a:solidFill>
    <a:ln w="9525" cap="flat" cmpd="sng" algn="ctr">
      <a:solidFill>
        <a:srgbClr val="FFFFCC"/>
      </a:solidFill>
      <a:round/>
    </a:ln>
    <a:effectLst/>
  </c:spPr>
  <c:txPr>
    <a:bodyPr/>
    <a:lstStyle/>
    <a:p>
      <a:pPr>
        <a:defRPr>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'Resultat - Sammanslagning'!$D$5:$F$5</c:f>
          <c:strCache>
            <c:ptCount val="3"/>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sv-SE"/>
        </a:p>
      </c:txPr>
    </c:title>
    <c:autoTitleDeleted val="0"/>
    <c:plotArea>
      <c:layout>
        <c:manualLayout>
          <c:layoutTarget val="inner"/>
          <c:xMode val="edge"/>
          <c:yMode val="edge"/>
          <c:x val="0.30753884478973154"/>
          <c:y val="0.21878663098338255"/>
          <c:w val="0.42688423248948426"/>
          <c:h val="0.61626926331717824"/>
        </c:manualLayout>
      </c:layout>
      <c:radarChart>
        <c:radarStyle val="marker"/>
        <c:varyColors val="0"/>
        <c:ser>
          <c:idx val="0"/>
          <c:order val="0"/>
          <c:spPr>
            <a:ln w="28575" cap="rnd">
              <a:solidFill>
                <a:schemeClr val="accent1"/>
              </a:solidFill>
              <a:round/>
            </a:ln>
            <a:effectLst/>
          </c:spPr>
          <c:marker>
            <c:symbol val="none"/>
          </c:marker>
          <c:cat>
            <c:strRef>
              <c:f>'Resultat - Sammanslagning'!$C$32:$C$36</c:f>
              <c:strCache>
                <c:ptCount val="5"/>
                <c:pt idx="0">
                  <c:v>Identitet</c:v>
                </c:pt>
                <c:pt idx="1">
                  <c:v>Tillgänglighet</c:v>
                </c:pt>
                <c:pt idx="2">
                  <c:v>Framkomlighet</c:v>
                </c:pt>
                <c:pt idx="3">
                  <c:v>Komfort</c:v>
                </c:pt>
                <c:pt idx="4">
                  <c:v>Trygghet och säkerhet</c:v>
                </c:pt>
              </c:strCache>
            </c:strRef>
          </c:cat>
          <c:val>
            <c:numRef>
              <c:f>'Resultat - Sammanslagning'!$L$32:$L$36</c:f>
              <c:numCache>
                <c:formatCode>0%</c:formatCode>
                <c:ptCount val="5"/>
                <c:pt idx="0">
                  <c:v>0.1</c:v>
                </c:pt>
                <c:pt idx="1">
                  <c:v>0.2</c:v>
                </c:pt>
                <c:pt idx="2">
                  <c:v>0.25</c:v>
                </c:pt>
                <c:pt idx="3">
                  <c:v>0.25</c:v>
                </c:pt>
                <c:pt idx="4">
                  <c:v>0.2</c:v>
                </c:pt>
              </c:numCache>
            </c:numRef>
          </c:val>
          <c:extLst>
            <c:ext xmlns:c16="http://schemas.microsoft.com/office/drawing/2014/chart" uri="{C3380CC4-5D6E-409C-BE32-E72D297353CC}">
              <c16:uniqueId val="{00000000-C522-4009-9E90-11BBD7503E51}"/>
            </c:ext>
          </c:extLst>
        </c:ser>
        <c:ser>
          <c:idx val="1"/>
          <c:order val="1"/>
          <c:spPr>
            <a:ln w="28575" cap="rnd">
              <a:solidFill>
                <a:schemeClr val="accent2"/>
              </a:solidFill>
              <a:round/>
            </a:ln>
            <a:effectLst/>
          </c:spPr>
          <c:marker>
            <c:symbol val="none"/>
          </c:marker>
          <c:cat>
            <c:strRef>
              <c:f>'Resultat - Sammanslagning'!$C$32:$C$36</c:f>
              <c:strCache>
                <c:ptCount val="5"/>
                <c:pt idx="0">
                  <c:v>Identitet</c:v>
                </c:pt>
                <c:pt idx="1">
                  <c:v>Tillgänglighet</c:v>
                </c:pt>
                <c:pt idx="2">
                  <c:v>Framkomlighet</c:v>
                </c:pt>
                <c:pt idx="3">
                  <c:v>Komfort</c:v>
                </c:pt>
                <c:pt idx="4">
                  <c:v>Trygghet och säkerhet</c:v>
                </c:pt>
              </c:strCache>
            </c:strRef>
          </c:cat>
          <c:val>
            <c:numRef>
              <c:f>'Resultat - Sammanslagning'!$M$32:$M$36</c:f>
              <c:numCache>
                <c:formatCode>0.00</c:formatCode>
                <c:ptCount val="5"/>
              </c:numCache>
            </c:numRef>
          </c:val>
          <c:extLst>
            <c:ext xmlns:c16="http://schemas.microsoft.com/office/drawing/2014/chart" uri="{C3380CC4-5D6E-409C-BE32-E72D297353CC}">
              <c16:uniqueId val="{00000001-C522-4009-9E90-11BBD7503E51}"/>
            </c:ext>
          </c:extLst>
        </c:ser>
        <c:dLbls>
          <c:showLegendKey val="0"/>
          <c:showVal val="0"/>
          <c:showCatName val="0"/>
          <c:showSerName val="0"/>
          <c:showPercent val="0"/>
          <c:showBubbleSize val="0"/>
        </c:dLbls>
        <c:axId val="897470528"/>
        <c:axId val="812972816"/>
      </c:radarChart>
      <c:catAx>
        <c:axId val="8974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sv-SE"/>
          </a:p>
        </c:txPr>
        <c:crossAx val="812972816"/>
        <c:crosses val="autoZero"/>
        <c:auto val="1"/>
        <c:lblAlgn val="ctr"/>
        <c:lblOffset val="100"/>
        <c:noMultiLvlLbl val="0"/>
      </c:catAx>
      <c:valAx>
        <c:axId val="812972816"/>
        <c:scaling>
          <c:orientation val="minMax"/>
          <c:max val="2"/>
        </c:scaling>
        <c:delete val="1"/>
        <c:axPos val="l"/>
        <c:majorGridlines>
          <c:spPr>
            <a:ln w="9525" cap="flat" cmpd="sng" algn="ctr">
              <a:solidFill>
                <a:schemeClr val="tx2">
                  <a:lumMod val="60000"/>
                  <a:lumOff val="40000"/>
                </a:schemeClr>
              </a:solidFill>
              <a:round/>
            </a:ln>
            <a:effectLst/>
          </c:spPr>
        </c:majorGridlines>
        <c:numFmt formatCode="0%" sourceLinked="1"/>
        <c:majorTickMark val="none"/>
        <c:minorTickMark val="none"/>
        <c:tickLblPos val="nextTo"/>
        <c:crossAx val="8974705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CC"/>
    </a:solidFill>
    <a:ln w="9525" cap="flat" cmpd="sng" algn="ctr">
      <a:solidFill>
        <a:srgbClr val="FFFFCC"/>
      </a:solidFill>
      <a:round/>
    </a:ln>
    <a:effectLst/>
  </c:spPr>
  <c:txPr>
    <a:bodyPr/>
    <a:lstStyle/>
    <a:p>
      <a:pPr>
        <a:defRPr>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10.jpeg"/></Relationships>
</file>

<file path=xl/drawings/_rels/drawing7.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3" Type="http://schemas.openxmlformats.org/officeDocument/2006/relationships/image" Target="../media/image11.png"/><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4.xml"/><Relationship Id="rId16" Type="http://schemas.openxmlformats.org/officeDocument/2006/relationships/chart" Target="../charts/chart17.xml"/><Relationship Id="rId20" Type="http://schemas.openxmlformats.org/officeDocument/2006/relationships/chart" Target="../charts/chart21.xml"/><Relationship Id="rId1" Type="http://schemas.openxmlformats.org/officeDocument/2006/relationships/chart" Target="../charts/chart3.xml"/><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s>
</file>

<file path=xl/drawings/_rels/vmlDrawing1.vml.rels><?xml version="1.0" encoding="UTF-8" standalone="yes"?>
<Relationships xmlns="http://schemas.openxmlformats.org/package/2006/relationships"><Relationship Id="rId8" Type="http://schemas.openxmlformats.org/officeDocument/2006/relationships/image" Target="../media/image9.jpeg"/><Relationship Id="rId3" Type="http://schemas.openxmlformats.org/officeDocument/2006/relationships/image" Target="../media/image4.jpeg"/><Relationship Id="rId7" Type="http://schemas.openxmlformats.org/officeDocument/2006/relationships/image" Target="../media/image8.jpeg"/><Relationship Id="rId2" Type="http://schemas.openxmlformats.org/officeDocument/2006/relationships/image" Target="../media/image3.jpeg"/><Relationship Id="rId1" Type="http://schemas.openxmlformats.org/officeDocument/2006/relationships/image" Target="../media/image2.jpeg"/><Relationship Id="rId6" Type="http://schemas.openxmlformats.org/officeDocument/2006/relationships/image" Target="../media/image7.jpeg"/><Relationship Id="rId5" Type="http://schemas.openxmlformats.org/officeDocument/2006/relationships/image" Target="../media/image6.jpeg"/><Relationship Id="rId4"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7</xdr:col>
      <xdr:colOff>98061</xdr:colOff>
      <xdr:row>2</xdr:row>
      <xdr:rowOff>211301</xdr:rowOff>
    </xdr:from>
    <xdr:to>
      <xdr:col>8</xdr:col>
      <xdr:colOff>581025</xdr:colOff>
      <xdr:row>6</xdr:row>
      <xdr:rowOff>857250</xdr:rowOff>
    </xdr:to>
    <xdr:pic>
      <xdr:nvPicPr>
        <xdr:cNvPr id="5" name="Picture 1">
          <a:extLst>
            <a:ext uri="{FF2B5EF4-FFF2-40B4-BE49-F238E27FC236}">
              <a16:creationId xmlns:a16="http://schemas.microsoft.com/office/drawing/2014/main" id="{B614F20D-C67E-46BA-8763-9D1AD949489E}"/>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99361" y="582776"/>
          <a:ext cx="1597389" cy="1484149"/>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0.44289</cdr:x>
      <cdr:y>0.40128</cdr:y>
    </cdr:from>
    <cdr:to>
      <cdr:x>0.46666</cdr:x>
      <cdr:y>0.45773</cdr:y>
    </cdr:to>
    <cdr:sp macro="" textlink="">
      <cdr:nvSpPr>
        <cdr:cNvPr id="2" name="TextBox 1">
          <a:extLst xmlns:a="http://schemas.openxmlformats.org/drawingml/2006/main">
            <a:ext uri="{FF2B5EF4-FFF2-40B4-BE49-F238E27FC236}">
              <a16:creationId xmlns:a16="http://schemas.microsoft.com/office/drawing/2014/main" id="{40A236B4-9030-4298-9368-0FD4D56E4339}"/>
            </a:ext>
          </a:extLst>
        </cdr:cNvPr>
        <cdr:cNvSpPr txBox="1"/>
      </cdr:nvSpPr>
      <cdr:spPr>
        <a:xfrm xmlns:a="http://schemas.openxmlformats.org/drawingml/2006/main">
          <a:off x="2217905" y="1126228"/>
          <a:ext cx="119036" cy="158431"/>
        </a:xfrm>
        <a:prstGeom xmlns:a="http://schemas.openxmlformats.org/drawingml/2006/main" prst="rect">
          <a:avLst/>
        </a:prstGeom>
        <a:noFill xmlns:a="http://schemas.openxmlformats.org/drawingml/2006/main"/>
      </cdr:spPr>
      <cdr:txBody>
        <a:bodyPr xmlns:a="http://schemas.openxmlformats.org/drawingml/2006/main" vertOverflow="clip" wrap="square" lIns="0" tIns="0" rIns="0" bIns="0" rtlCol="0">
          <a:spAutoFit/>
        </a:bodyPr>
        <a:lstStyle xmlns:a="http://schemas.openxmlformats.org/drawingml/2006/main"/>
        <a:p xmlns:a="http://schemas.openxmlformats.org/drawingml/2006/main">
          <a:pPr algn="l"/>
          <a:r>
            <a:rPr lang="sv-SE" sz="1050" spc="40" dirty="0">
              <a:latin typeface="Arial" panose="020B0604020202020204" pitchFamily="34" charset="0"/>
              <a:cs typeface="Arial" panose="020B0604020202020204" pitchFamily="34" charset="0"/>
            </a:rPr>
            <a:t>1</a:t>
          </a:r>
        </a:p>
      </cdr:txBody>
    </cdr:sp>
  </cdr:relSizeAnchor>
  <cdr:relSizeAnchor xmlns:cdr="http://schemas.openxmlformats.org/drawingml/2006/chartDrawing">
    <cdr:from>
      <cdr:x>0.40496</cdr:x>
      <cdr:y>0.29469</cdr:y>
    </cdr:from>
    <cdr:to>
      <cdr:x>0.42872</cdr:x>
      <cdr:y>0.35113</cdr:y>
    </cdr:to>
    <cdr:sp macro="" textlink="">
      <cdr:nvSpPr>
        <cdr:cNvPr id="3" name="TextBox 1">
          <a:extLst xmlns:a="http://schemas.openxmlformats.org/drawingml/2006/main">
            <a:ext uri="{FF2B5EF4-FFF2-40B4-BE49-F238E27FC236}">
              <a16:creationId xmlns:a16="http://schemas.microsoft.com/office/drawing/2014/main" id="{38B7FC48-2FE3-49B8-BC35-EC5044CA21EC}"/>
            </a:ext>
          </a:extLst>
        </cdr:cNvPr>
        <cdr:cNvSpPr txBox="1"/>
      </cdr:nvSpPr>
      <cdr:spPr>
        <a:xfrm xmlns:a="http://schemas.openxmlformats.org/drawingml/2006/main">
          <a:off x="2027989" y="827055"/>
          <a:ext cx="118986" cy="158402"/>
        </a:xfrm>
        <a:prstGeom xmlns:a="http://schemas.openxmlformats.org/drawingml/2006/main" prst="rect">
          <a:avLst/>
        </a:prstGeom>
        <a:noFill xmlns:a="http://schemas.openxmlformats.org/drawingml/2006/main"/>
      </cdr:spPr>
      <cdr:txBody>
        <a:bodyPr xmlns:a="http://schemas.openxmlformats.org/drawingml/2006/main" wrap="squar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1050" spc="40" dirty="0">
              <a:latin typeface="Arial" panose="020B0604020202020204" pitchFamily="34" charset="0"/>
              <a:cs typeface="Arial" panose="020B0604020202020204" pitchFamily="34" charset="0"/>
            </a:rPr>
            <a:t>2</a:t>
          </a:r>
        </a:p>
      </cdr:txBody>
    </cdr:sp>
  </cdr:relSizeAnchor>
  <cdr:relSizeAnchor xmlns:cdr="http://schemas.openxmlformats.org/drawingml/2006/chartDrawing">
    <cdr:from>
      <cdr:x>0.59168</cdr:x>
      <cdr:y>0.86696</cdr:y>
    </cdr:from>
    <cdr:to>
      <cdr:x>0.83388</cdr:x>
      <cdr:y>0.93357</cdr:y>
    </cdr:to>
    <cdr:sp macro="" textlink="'Resultat - Sammanslagning'!$M$38">
      <cdr:nvSpPr>
        <cdr:cNvPr id="5" name="TextBox 1">
          <a:extLst xmlns:a="http://schemas.openxmlformats.org/drawingml/2006/main">
            <a:ext uri="{FF2B5EF4-FFF2-40B4-BE49-F238E27FC236}">
              <a16:creationId xmlns:a16="http://schemas.microsoft.com/office/drawing/2014/main" id="{1C720894-4548-4D83-83BB-E2B159577F44}"/>
            </a:ext>
          </a:extLst>
        </cdr:cNvPr>
        <cdr:cNvSpPr txBox="1"/>
      </cdr:nvSpPr>
      <cdr:spPr>
        <a:xfrm xmlns:a="http://schemas.openxmlformats.org/drawingml/2006/main">
          <a:off x="2134854" y="2303915"/>
          <a:ext cx="873888" cy="177036"/>
        </a:xfrm>
        <a:prstGeom xmlns:a="http://schemas.openxmlformats.org/drawingml/2006/main" prst="rect">
          <a:avLst/>
        </a:prstGeom>
        <a:noFill xmlns:a="http://schemas.openxmlformats.org/drawingml/2006/main"/>
      </cdr:spPr>
      <cdr:txBody>
        <a:bodyPr xmlns:a="http://schemas.openxmlformats.org/drawingml/2006/main" wrap="square" lIns="0" tIns="0" rIns="0" bIns="0"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F05A804-CBE8-4CB1-B5A2-02D6824DC642}" type="TxLink">
            <a:rPr lang="en-US" sz="1200" b="0" i="0" u="none" strike="noStrike" spc="40" dirty="0">
              <a:solidFill>
                <a:srgbClr val="000000"/>
              </a:solidFill>
              <a:latin typeface="Arial"/>
              <a:cs typeface="Arial"/>
            </a:rPr>
            <a:pPr algn="ctr"/>
            <a:t> </a:t>
          </a:fld>
          <a:endParaRPr lang="sv-SE" sz="8800" b="0" spc="40" dirty="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0.14539</cdr:x>
      <cdr:y>0.86501</cdr:y>
    </cdr:from>
    <cdr:to>
      <cdr:x>0.54314</cdr:x>
      <cdr:y>0.93552</cdr:y>
    </cdr:to>
    <cdr:sp macro="" textlink="'Resultat - Sammanslagning'!$N$38">
      <cdr:nvSpPr>
        <cdr:cNvPr id="6" name="TextBox 1">
          <a:extLst xmlns:a="http://schemas.openxmlformats.org/drawingml/2006/main">
            <a:ext uri="{FF2B5EF4-FFF2-40B4-BE49-F238E27FC236}">
              <a16:creationId xmlns:a16="http://schemas.microsoft.com/office/drawing/2014/main" id="{1BDF62A6-00CA-464C-97F1-76DB744E7D2A}"/>
            </a:ext>
          </a:extLst>
        </cdr:cNvPr>
        <cdr:cNvSpPr txBox="1"/>
      </cdr:nvSpPr>
      <cdr:spPr>
        <a:xfrm xmlns:a="http://schemas.openxmlformats.org/drawingml/2006/main">
          <a:off x="524585" y="2298753"/>
          <a:ext cx="1435131" cy="187359"/>
        </a:xfrm>
        <a:prstGeom xmlns:a="http://schemas.openxmlformats.org/drawingml/2006/main" prst="rect">
          <a:avLst/>
        </a:prstGeom>
        <a:noFill xmlns:a="http://schemas.openxmlformats.org/drawingml/2006/main"/>
      </cdr:spPr>
      <cdr:txBody>
        <a:bodyPr xmlns:a="http://schemas.openxmlformats.org/drawingml/2006/main" wrap="square" lIns="0" tIns="0" rIns="0" bIns="0"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696C8070-9846-441B-8D32-E155B987DBA0}" type="TxLink">
            <a:rPr lang="en-US" sz="1200" b="0" i="0" u="none" strike="noStrike" spc="40" dirty="0">
              <a:solidFill>
                <a:srgbClr val="000000"/>
              </a:solidFill>
              <a:latin typeface="Arial"/>
              <a:cs typeface="Arial"/>
            </a:rPr>
            <a:pPr algn="ctr"/>
            <a:t> </a:t>
          </a:fld>
          <a:endParaRPr lang="sv-SE" sz="8800" b="0" spc="40" dirty="0">
            <a:solidFill>
              <a:sysClr val="windowText" lastClr="000000"/>
            </a:solidFill>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0.44289</cdr:x>
      <cdr:y>0.40128</cdr:y>
    </cdr:from>
    <cdr:to>
      <cdr:x>0.46666</cdr:x>
      <cdr:y>0.45773</cdr:y>
    </cdr:to>
    <cdr:sp macro="" textlink="">
      <cdr:nvSpPr>
        <cdr:cNvPr id="2" name="TextBox 1">
          <a:extLst xmlns:a="http://schemas.openxmlformats.org/drawingml/2006/main">
            <a:ext uri="{FF2B5EF4-FFF2-40B4-BE49-F238E27FC236}">
              <a16:creationId xmlns:a16="http://schemas.microsoft.com/office/drawing/2014/main" id="{40A236B4-9030-4298-9368-0FD4D56E4339}"/>
            </a:ext>
          </a:extLst>
        </cdr:cNvPr>
        <cdr:cNvSpPr txBox="1"/>
      </cdr:nvSpPr>
      <cdr:spPr>
        <a:xfrm xmlns:a="http://schemas.openxmlformats.org/drawingml/2006/main">
          <a:off x="2217905" y="1126228"/>
          <a:ext cx="119036" cy="158431"/>
        </a:xfrm>
        <a:prstGeom xmlns:a="http://schemas.openxmlformats.org/drawingml/2006/main" prst="rect">
          <a:avLst/>
        </a:prstGeom>
        <a:noFill xmlns:a="http://schemas.openxmlformats.org/drawingml/2006/main"/>
      </cdr:spPr>
      <cdr:txBody>
        <a:bodyPr xmlns:a="http://schemas.openxmlformats.org/drawingml/2006/main" vertOverflow="clip" wrap="square" lIns="0" tIns="0" rIns="0" bIns="0" rtlCol="0">
          <a:spAutoFit/>
        </a:bodyPr>
        <a:lstStyle xmlns:a="http://schemas.openxmlformats.org/drawingml/2006/main"/>
        <a:p xmlns:a="http://schemas.openxmlformats.org/drawingml/2006/main">
          <a:pPr algn="l"/>
          <a:r>
            <a:rPr lang="sv-SE" sz="1050" spc="40" dirty="0">
              <a:latin typeface="Arial" panose="020B0604020202020204" pitchFamily="34" charset="0"/>
              <a:cs typeface="Arial" panose="020B0604020202020204" pitchFamily="34" charset="0"/>
            </a:rPr>
            <a:t>1</a:t>
          </a:r>
        </a:p>
      </cdr:txBody>
    </cdr:sp>
  </cdr:relSizeAnchor>
  <cdr:relSizeAnchor xmlns:cdr="http://schemas.openxmlformats.org/drawingml/2006/chartDrawing">
    <cdr:from>
      <cdr:x>0.40496</cdr:x>
      <cdr:y>0.29469</cdr:y>
    </cdr:from>
    <cdr:to>
      <cdr:x>0.42872</cdr:x>
      <cdr:y>0.35113</cdr:y>
    </cdr:to>
    <cdr:sp macro="" textlink="">
      <cdr:nvSpPr>
        <cdr:cNvPr id="3" name="TextBox 1">
          <a:extLst xmlns:a="http://schemas.openxmlformats.org/drawingml/2006/main">
            <a:ext uri="{FF2B5EF4-FFF2-40B4-BE49-F238E27FC236}">
              <a16:creationId xmlns:a16="http://schemas.microsoft.com/office/drawing/2014/main" id="{38B7FC48-2FE3-49B8-BC35-EC5044CA21EC}"/>
            </a:ext>
          </a:extLst>
        </cdr:cNvPr>
        <cdr:cNvSpPr txBox="1"/>
      </cdr:nvSpPr>
      <cdr:spPr>
        <a:xfrm xmlns:a="http://schemas.openxmlformats.org/drawingml/2006/main">
          <a:off x="2027989" y="827055"/>
          <a:ext cx="118986" cy="158402"/>
        </a:xfrm>
        <a:prstGeom xmlns:a="http://schemas.openxmlformats.org/drawingml/2006/main" prst="rect">
          <a:avLst/>
        </a:prstGeom>
        <a:noFill xmlns:a="http://schemas.openxmlformats.org/drawingml/2006/main"/>
      </cdr:spPr>
      <cdr:txBody>
        <a:bodyPr xmlns:a="http://schemas.openxmlformats.org/drawingml/2006/main" wrap="squar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1050" spc="40" dirty="0">
              <a:latin typeface="Arial" panose="020B0604020202020204" pitchFamily="34" charset="0"/>
              <a:cs typeface="Arial" panose="020B0604020202020204" pitchFamily="34" charset="0"/>
            </a:rPr>
            <a:t>2</a:t>
          </a:r>
        </a:p>
      </cdr:txBody>
    </cdr:sp>
  </cdr:relSizeAnchor>
  <cdr:relSizeAnchor xmlns:cdr="http://schemas.openxmlformats.org/drawingml/2006/chartDrawing">
    <cdr:from>
      <cdr:x>0.59168</cdr:x>
      <cdr:y>0.86696</cdr:y>
    </cdr:from>
    <cdr:to>
      <cdr:x>0.83388</cdr:x>
      <cdr:y>0.93357</cdr:y>
    </cdr:to>
    <cdr:sp macro="" textlink="'Resultat - Sammanslagning'!$E$38">
      <cdr:nvSpPr>
        <cdr:cNvPr id="5" name="TextBox 1">
          <a:extLst xmlns:a="http://schemas.openxmlformats.org/drawingml/2006/main">
            <a:ext uri="{FF2B5EF4-FFF2-40B4-BE49-F238E27FC236}">
              <a16:creationId xmlns:a16="http://schemas.microsoft.com/office/drawing/2014/main" id="{1C720894-4548-4D83-83BB-E2B159577F44}"/>
            </a:ext>
          </a:extLst>
        </cdr:cNvPr>
        <cdr:cNvSpPr txBox="1"/>
      </cdr:nvSpPr>
      <cdr:spPr>
        <a:xfrm xmlns:a="http://schemas.openxmlformats.org/drawingml/2006/main">
          <a:off x="2134854" y="2303915"/>
          <a:ext cx="873887" cy="177036"/>
        </a:xfrm>
        <a:prstGeom xmlns:a="http://schemas.openxmlformats.org/drawingml/2006/main" prst="rect">
          <a:avLst/>
        </a:prstGeom>
        <a:noFill xmlns:a="http://schemas.openxmlformats.org/drawingml/2006/main"/>
      </cdr:spPr>
      <cdr:txBody>
        <a:bodyPr xmlns:a="http://schemas.openxmlformats.org/drawingml/2006/main" wrap="square" lIns="0" tIns="0" rIns="0" bIns="0"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1774918C-CB06-4137-A368-EC85AE862072}" type="TxLink">
            <a:rPr lang="en-US" sz="1200" b="0" i="0" u="none" strike="noStrike" spc="40" dirty="0">
              <a:solidFill>
                <a:srgbClr val="000000"/>
              </a:solidFill>
              <a:latin typeface="Arial"/>
              <a:cs typeface="Arial"/>
            </a:rPr>
            <a:pPr algn="ctr"/>
            <a:t> </a:t>
          </a:fld>
          <a:endParaRPr lang="sv-SE" sz="8800" b="0" spc="40" dirty="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0.14539</cdr:x>
      <cdr:y>0.86501</cdr:y>
    </cdr:from>
    <cdr:to>
      <cdr:x>0.54314</cdr:x>
      <cdr:y>0.93552</cdr:y>
    </cdr:to>
    <cdr:sp macro="" textlink="'Resultat - Sammanslagning'!$F$38">
      <cdr:nvSpPr>
        <cdr:cNvPr id="6" name="TextBox 1">
          <a:extLst xmlns:a="http://schemas.openxmlformats.org/drawingml/2006/main">
            <a:ext uri="{FF2B5EF4-FFF2-40B4-BE49-F238E27FC236}">
              <a16:creationId xmlns:a16="http://schemas.microsoft.com/office/drawing/2014/main" id="{1BDF62A6-00CA-464C-97F1-76DB744E7D2A}"/>
            </a:ext>
          </a:extLst>
        </cdr:cNvPr>
        <cdr:cNvSpPr txBox="1"/>
      </cdr:nvSpPr>
      <cdr:spPr>
        <a:xfrm xmlns:a="http://schemas.openxmlformats.org/drawingml/2006/main">
          <a:off x="524585" y="2298753"/>
          <a:ext cx="1435130" cy="187359"/>
        </a:xfrm>
        <a:prstGeom xmlns:a="http://schemas.openxmlformats.org/drawingml/2006/main" prst="rect">
          <a:avLst/>
        </a:prstGeom>
        <a:noFill xmlns:a="http://schemas.openxmlformats.org/drawingml/2006/main"/>
      </cdr:spPr>
      <cdr:txBody>
        <a:bodyPr xmlns:a="http://schemas.openxmlformats.org/drawingml/2006/main" wrap="square" lIns="0" tIns="0" rIns="0" bIns="0"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0B32B191-B517-4B1D-A50F-C60185AACDB4}" type="TxLink">
            <a:rPr lang="en-US" sz="1200" b="0" i="0" u="none" strike="noStrike" spc="40" dirty="0">
              <a:solidFill>
                <a:srgbClr val="000000"/>
              </a:solidFill>
              <a:latin typeface="Arial"/>
              <a:cs typeface="Arial"/>
            </a:rPr>
            <a:pPr algn="ctr"/>
            <a:t> </a:t>
          </a:fld>
          <a:endParaRPr lang="sv-SE" sz="8800" b="0" spc="40" dirty="0">
            <a:solidFill>
              <a:sysClr val="windowText" lastClr="000000"/>
            </a:solidFill>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0.44289</cdr:x>
      <cdr:y>0.40128</cdr:y>
    </cdr:from>
    <cdr:to>
      <cdr:x>0.46666</cdr:x>
      <cdr:y>0.45773</cdr:y>
    </cdr:to>
    <cdr:sp macro="" textlink="">
      <cdr:nvSpPr>
        <cdr:cNvPr id="2" name="TextBox 1">
          <a:extLst xmlns:a="http://schemas.openxmlformats.org/drawingml/2006/main">
            <a:ext uri="{FF2B5EF4-FFF2-40B4-BE49-F238E27FC236}">
              <a16:creationId xmlns:a16="http://schemas.microsoft.com/office/drawing/2014/main" id="{40A236B4-9030-4298-9368-0FD4D56E4339}"/>
            </a:ext>
          </a:extLst>
        </cdr:cNvPr>
        <cdr:cNvSpPr txBox="1"/>
      </cdr:nvSpPr>
      <cdr:spPr>
        <a:xfrm xmlns:a="http://schemas.openxmlformats.org/drawingml/2006/main">
          <a:off x="2217905" y="1126228"/>
          <a:ext cx="119036" cy="158431"/>
        </a:xfrm>
        <a:prstGeom xmlns:a="http://schemas.openxmlformats.org/drawingml/2006/main" prst="rect">
          <a:avLst/>
        </a:prstGeom>
        <a:noFill xmlns:a="http://schemas.openxmlformats.org/drawingml/2006/main"/>
      </cdr:spPr>
      <cdr:txBody>
        <a:bodyPr xmlns:a="http://schemas.openxmlformats.org/drawingml/2006/main" vertOverflow="clip" wrap="square" lIns="0" tIns="0" rIns="0" bIns="0" rtlCol="0">
          <a:spAutoFit/>
        </a:bodyPr>
        <a:lstStyle xmlns:a="http://schemas.openxmlformats.org/drawingml/2006/main"/>
        <a:p xmlns:a="http://schemas.openxmlformats.org/drawingml/2006/main">
          <a:pPr algn="l"/>
          <a:r>
            <a:rPr lang="sv-SE" sz="1050" spc="40" dirty="0">
              <a:latin typeface="Arial" panose="020B0604020202020204" pitchFamily="34" charset="0"/>
              <a:cs typeface="Arial" panose="020B0604020202020204" pitchFamily="34" charset="0"/>
            </a:rPr>
            <a:t>1</a:t>
          </a:r>
        </a:p>
      </cdr:txBody>
    </cdr:sp>
  </cdr:relSizeAnchor>
  <cdr:relSizeAnchor xmlns:cdr="http://schemas.openxmlformats.org/drawingml/2006/chartDrawing">
    <cdr:from>
      <cdr:x>0.40496</cdr:x>
      <cdr:y>0.29469</cdr:y>
    </cdr:from>
    <cdr:to>
      <cdr:x>0.42872</cdr:x>
      <cdr:y>0.35113</cdr:y>
    </cdr:to>
    <cdr:sp macro="" textlink="">
      <cdr:nvSpPr>
        <cdr:cNvPr id="3" name="TextBox 1">
          <a:extLst xmlns:a="http://schemas.openxmlformats.org/drawingml/2006/main">
            <a:ext uri="{FF2B5EF4-FFF2-40B4-BE49-F238E27FC236}">
              <a16:creationId xmlns:a16="http://schemas.microsoft.com/office/drawing/2014/main" id="{38B7FC48-2FE3-49B8-BC35-EC5044CA21EC}"/>
            </a:ext>
          </a:extLst>
        </cdr:cNvPr>
        <cdr:cNvSpPr txBox="1"/>
      </cdr:nvSpPr>
      <cdr:spPr>
        <a:xfrm xmlns:a="http://schemas.openxmlformats.org/drawingml/2006/main">
          <a:off x="2027989" y="827055"/>
          <a:ext cx="118986" cy="158402"/>
        </a:xfrm>
        <a:prstGeom xmlns:a="http://schemas.openxmlformats.org/drawingml/2006/main" prst="rect">
          <a:avLst/>
        </a:prstGeom>
        <a:noFill xmlns:a="http://schemas.openxmlformats.org/drawingml/2006/main"/>
      </cdr:spPr>
      <cdr:txBody>
        <a:bodyPr xmlns:a="http://schemas.openxmlformats.org/drawingml/2006/main" wrap="squar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1050" spc="40" dirty="0">
              <a:latin typeface="Arial" panose="020B0604020202020204" pitchFamily="34" charset="0"/>
              <a:cs typeface="Arial" panose="020B0604020202020204" pitchFamily="34" charset="0"/>
            </a:rPr>
            <a:t>2</a:t>
          </a:r>
        </a:p>
      </cdr:txBody>
    </cdr:sp>
  </cdr:relSizeAnchor>
  <cdr:relSizeAnchor xmlns:cdr="http://schemas.openxmlformats.org/drawingml/2006/chartDrawing">
    <cdr:from>
      <cdr:x>0.59168</cdr:x>
      <cdr:y>0.86696</cdr:y>
    </cdr:from>
    <cdr:to>
      <cdr:x>0.83388</cdr:x>
      <cdr:y>0.93357</cdr:y>
    </cdr:to>
    <cdr:sp macro="" textlink="'Resultat - Sammanslagning'!$E$38">
      <cdr:nvSpPr>
        <cdr:cNvPr id="5" name="TextBox 1">
          <a:extLst xmlns:a="http://schemas.openxmlformats.org/drawingml/2006/main">
            <a:ext uri="{FF2B5EF4-FFF2-40B4-BE49-F238E27FC236}">
              <a16:creationId xmlns:a16="http://schemas.microsoft.com/office/drawing/2014/main" id="{1C720894-4548-4D83-83BB-E2B159577F44}"/>
            </a:ext>
          </a:extLst>
        </cdr:cNvPr>
        <cdr:cNvSpPr txBox="1"/>
      </cdr:nvSpPr>
      <cdr:spPr>
        <a:xfrm xmlns:a="http://schemas.openxmlformats.org/drawingml/2006/main">
          <a:off x="2134854" y="2303915"/>
          <a:ext cx="873888" cy="177036"/>
        </a:xfrm>
        <a:prstGeom xmlns:a="http://schemas.openxmlformats.org/drawingml/2006/main" prst="rect">
          <a:avLst/>
        </a:prstGeom>
        <a:noFill xmlns:a="http://schemas.openxmlformats.org/drawingml/2006/main"/>
      </cdr:spPr>
      <cdr:txBody>
        <a:bodyPr xmlns:a="http://schemas.openxmlformats.org/drawingml/2006/main" wrap="square" lIns="0" tIns="0" rIns="0" bIns="0"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1774918C-CB06-4137-A368-EC85AE862072}" type="TxLink">
            <a:rPr lang="en-US" sz="1200" b="0" i="0" u="none" strike="noStrike" spc="40" dirty="0">
              <a:solidFill>
                <a:srgbClr val="000000"/>
              </a:solidFill>
              <a:latin typeface="Arial"/>
              <a:cs typeface="Arial"/>
            </a:rPr>
            <a:pPr algn="ctr"/>
            <a:t> </a:t>
          </a:fld>
          <a:endParaRPr lang="sv-SE" sz="8800" b="0" spc="40" dirty="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0.14539</cdr:x>
      <cdr:y>0.86501</cdr:y>
    </cdr:from>
    <cdr:to>
      <cdr:x>0.54314</cdr:x>
      <cdr:y>0.93552</cdr:y>
    </cdr:to>
    <cdr:sp macro="" textlink="'Resultat - Sammanslagning'!$F$38">
      <cdr:nvSpPr>
        <cdr:cNvPr id="6" name="TextBox 1">
          <a:extLst xmlns:a="http://schemas.openxmlformats.org/drawingml/2006/main">
            <a:ext uri="{FF2B5EF4-FFF2-40B4-BE49-F238E27FC236}">
              <a16:creationId xmlns:a16="http://schemas.microsoft.com/office/drawing/2014/main" id="{1BDF62A6-00CA-464C-97F1-76DB744E7D2A}"/>
            </a:ext>
          </a:extLst>
        </cdr:cNvPr>
        <cdr:cNvSpPr txBox="1"/>
      </cdr:nvSpPr>
      <cdr:spPr>
        <a:xfrm xmlns:a="http://schemas.openxmlformats.org/drawingml/2006/main">
          <a:off x="524585" y="2298753"/>
          <a:ext cx="1435131" cy="187359"/>
        </a:xfrm>
        <a:prstGeom xmlns:a="http://schemas.openxmlformats.org/drawingml/2006/main" prst="rect">
          <a:avLst/>
        </a:prstGeom>
        <a:noFill xmlns:a="http://schemas.openxmlformats.org/drawingml/2006/main"/>
      </cdr:spPr>
      <cdr:txBody>
        <a:bodyPr xmlns:a="http://schemas.openxmlformats.org/drawingml/2006/main" wrap="square" lIns="0" tIns="0" rIns="0" bIns="0"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0B32B191-B517-4B1D-A50F-C60185AACDB4}" type="TxLink">
            <a:rPr lang="en-US" sz="1200" b="0" i="0" u="none" strike="noStrike" spc="40" dirty="0">
              <a:solidFill>
                <a:srgbClr val="000000"/>
              </a:solidFill>
              <a:latin typeface="Arial"/>
              <a:cs typeface="Arial"/>
            </a:rPr>
            <a:pPr algn="ctr"/>
            <a:t> </a:t>
          </a:fld>
          <a:endParaRPr lang="sv-SE" sz="8800" b="0" spc="40" dirty="0">
            <a:solidFill>
              <a:sysClr val="windowText" lastClr="000000"/>
            </a:solidFill>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0.44289</cdr:x>
      <cdr:y>0.40128</cdr:y>
    </cdr:from>
    <cdr:to>
      <cdr:x>0.46666</cdr:x>
      <cdr:y>0.45773</cdr:y>
    </cdr:to>
    <cdr:sp macro="" textlink="">
      <cdr:nvSpPr>
        <cdr:cNvPr id="2" name="TextBox 1">
          <a:extLst xmlns:a="http://schemas.openxmlformats.org/drawingml/2006/main">
            <a:ext uri="{FF2B5EF4-FFF2-40B4-BE49-F238E27FC236}">
              <a16:creationId xmlns:a16="http://schemas.microsoft.com/office/drawing/2014/main" id="{40A236B4-9030-4298-9368-0FD4D56E4339}"/>
            </a:ext>
          </a:extLst>
        </cdr:cNvPr>
        <cdr:cNvSpPr txBox="1"/>
      </cdr:nvSpPr>
      <cdr:spPr>
        <a:xfrm xmlns:a="http://schemas.openxmlformats.org/drawingml/2006/main">
          <a:off x="2217905" y="1126228"/>
          <a:ext cx="119036" cy="158431"/>
        </a:xfrm>
        <a:prstGeom xmlns:a="http://schemas.openxmlformats.org/drawingml/2006/main" prst="rect">
          <a:avLst/>
        </a:prstGeom>
        <a:noFill xmlns:a="http://schemas.openxmlformats.org/drawingml/2006/main"/>
      </cdr:spPr>
      <cdr:txBody>
        <a:bodyPr xmlns:a="http://schemas.openxmlformats.org/drawingml/2006/main" vertOverflow="clip" wrap="square" lIns="0" tIns="0" rIns="0" bIns="0" rtlCol="0">
          <a:spAutoFit/>
        </a:bodyPr>
        <a:lstStyle xmlns:a="http://schemas.openxmlformats.org/drawingml/2006/main"/>
        <a:p xmlns:a="http://schemas.openxmlformats.org/drawingml/2006/main">
          <a:pPr algn="l"/>
          <a:r>
            <a:rPr lang="sv-SE" sz="1050" spc="40" dirty="0">
              <a:latin typeface="Arial" panose="020B0604020202020204" pitchFamily="34" charset="0"/>
              <a:cs typeface="Arial" panose="020B0604020202020204" pitchFamily="34" charset="0"/>
            </a:rPr>
            <a:t>1</a:t>
          </a:r>
        </a:p>
      </cdr:txBody>
    </cdr:sp>
  </cdr:relSizeAnchor>
  <cdr:relSizeAnchor xmlns:cdr="http://schemas.openxmlformats.org/drawingml/2006/chartDrawing">
    <cdr:from>
      <cdr:x>0.40496</cdr:x>
      <cdr:y>0.29469</cdr:y>
    </cdr:from>
    <cdr:to>
      <cdr:x>0.42872</cdr:x>
      <cdr:y>0.35113</cdr:y>
    </cdr:to>
    <cdr:sp macro="" textlink="">
      <cdr:nvSpPr>
        <cdr:cNvPr id="3" name="TextBox 1">
          <a:extLst xmlns:a="http://schemas.openxmlformats.org/drawingml/2006/main">
            <a:ext uri="{FF2B5EF4-FFF2-40B4-BE49-F238E27FC236}">
              <a16:creationId xmlns:a16="http://schemas.microsoft.com/office/drawing/2014/main" id="{38B7FC48-2FE3-49B8-BC35-EC5044CA21EC}"/>
            </a:ext>
          </a:extLst>
        </cdr:cNvPr>
        <cdr:cNvSpPr txBox="1"/>
      </cdr:nvSpPr>
      <cdr:spPr>
        <a:xfrm xmlns:a="http://schemas.openxmlformats.org/drawingml/2006/main">
          <a:off x="2027989" y="827055"/>
          <a:ext cx="118986" cy="158402"/>
        </a:xfrm>
        <a:prstGeom xmlns:a="http://schemas.openxmlformats.org/drawingml/2006/main" prst="rect">
          <a:avLst/>
        </a:prstGeom>
        <a:noFill xmlns:a="http://schemas.openxmlformats.org/drawingml/2006/main"/>
      </cdr:spPr>
      <cdr:txBody>
        <a:bodyPr xmlns:a="http://schemas.openxmlformats.org/drawingml/2006/main" wrap="squar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1050" spc="40" dirty="0">
              <a:latin typeface="Arial" panose="020B0604020202020204" pitchFamily="34" charset="0"/>
              <a:cs typeface="Arial" panose="020B0604020202020204" pitchFamily="34" charset="0"/>
            </a:rPr>
            <a:t>2</a:t>
          </a:r>
        </a:p>
      </cdr:txBody>
    </cdr:sp>
  </cdr:relSizeAnchor>
  <cdr:relSizeAnchor xmlns:cdr="http://schemas.openxmlformats.org/drawingml/2006/chartDrawing">
    <cdr:from>
      <cdr:x>0.59168</cdr:x>
      <cdr:y>0.86696</cdr:y>
    </cdr:from>
    <cdr:to>
      <cdr:x>0.83388</cdr:x>
      <cdr:y>0.93357</cdr:y>
    </cdr:to>
    <cdr:sp macro="" textlink="'Resultat - Sammanslagning'!$E$38">
      <cdr:nvSpPr>
        <cdr:cNvPr id="5" name="TextBox 1">
          <a:extLst xmlns:a="http://schemas.openxmlformats.org/drawingml/2006/main">
            <a:ext uri="{FF2B5EF4-FFF2-40B4-BE49-F238E27FC236}">
              <a16:creationId xmlns:a16="http://schemas.microsoft.com/office/drawing/2014/main" id="{1C720894-4548-4D83-83BB-E2B159577F44}"/>
            </a:ext>
          </a:extLst>
        </cdr:cNvPr>
        <cdr:cNvSpPr txBox="1"/>
      </cdr:nvSpPr>
      <cdr:spPr>
        <a:xfrm xmlns:a="http://schemas.openxmlformats.org/drawingml/2006/main">
          <a:off x="2134854" y="2303915"/>
          <a:ext cx="873888" cy="177036"/>
        </a:xfrm>
        <a:prstGeom xmlns:a="http://schemas.openxmlformats.org/drawingml/2006/main" prst="rect">
          <a:avLst/>
        </a:prstGeom>
        <a:noFill xmlns:a="http://schemas.openxmlformats.org/drawingml/2006/main"/>
      </cdr:spPr>
      <cdr:txBody>
        <a:bodyPr xmlns:a="http://schemas.openxmlformats.org/drawingml/2006/main" wrap="square" lIns="0" tIns="0" rIns="0" bIns="0"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23BC42D-52A0-4F24-A2B6-786788CD3A74}" type="TxLink">
            <a:rPr lang="en-US" sz="1200" b="0" i="0" u="none" strike="noStrike" spc="40" dirty="0">
              <a:solidFill>
                <a:srgbClr val="000000"/>
              </a:solidFill>
              <a:latin typeface="Arial"/>
              <a:cs typeface="Arial"/>
            </a:rPr>
            <a:pPr algn="ctr"/>
            <a:t> </a:t>
          </a:fld>
          <a:endParaRPr lang="sv-SE" sz="8800" b="0" spc="40" dirty="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0.14539</cdr:x>
      <cdr:y>0.86501</cdr:y>
    </cdr:from>
    <cdr:to>
      <cdr:x>0.54314</cdr:x>
      <cdr:y>0.93552</cdr:y>
    </cdr:to>
    <cdr:sp macro="" textlink="'Resultat - Sammanslagning'!$F$38">
      <cdr:nvSpPr>
        <cdr:cNvPr id="6" name="TextBox 1">
          <a:extLst xmlns:a="http://schemas.openxmlformats.org/drawingml/2006/main">
            <a:ext uri="{FF2B5EF4-FFF2-40B4-BE49-F238E27FC236}">
              <a16:creationId xmlns:a16="http://schemas.microsoft.com/office/drawing/2014/main" id="{1BDF62A6-00CA-464C-97F1-76DB744E7D2A}"/>
            </a:ext>
          </a:extLst>
        </cdr:cNvPr>
        <cdr:cNvSpPr txBox="1"/>
      </cdr:nvSpPr>
      <cdr:spPr>
        <a:xfrm xmlns:a="http://schemas.openxmlformats.org/drawingml/2006/main">
          <a:off x="524585" y="2298753"/>
          <a:ext cx="1435131" cy="187359"/>
        </a:xfrm>
        <a:prstGeom xmlns:a="http://schemas.openxmlformats.org/drawingml/2006/main" prst="rect">
          <a:avLst/>
        </a:prstGeom>
        <a:noFill xmlns:a="http://schemas.openxmlformats.org/drawingml/2006/main"/>
      </cdr:spPr>
      <cdr:txBody>
        <a:bodyPr xmlns:a="http://schemas.openxmlformats.org/drawingml/2006/main" wrap="square" lIns="0" tIns="0" rIns="0" bIns="0"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0B32B191-B517-4B1D-A50F-C60185AACDB4}" type="TxLink">
            <a:rPr lang="en-US" sz="1200" b="0" i="0" u="none" strike="noStrike" spc="40" dirty="0">
              <a:solidFill>
                <a:srgbClr val="000000"/>
              </a:solidFill>
              <a:latin typeface="Arial"/>
              <a:cs typeface="Arial"/>
            </a:rPr>
            <a:pPr algn="ctr"/>
            <a:t> </a:t>
          </a:fld>
          <a:endParaRPr lang="sv-SE" sz="8800" b="0" spc="40" dirty="0">
            <a:solidFill>
              <a:sysClr val="windowText" lastClr="000000"/>
            </a:solidFill>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0.44289</cdr:x>
      <cdr:y>0.40128</cdr:y>
    </cdr:from>
    <cdr:to>
      <cdr:x>0.46666</cdr:x>
      <cdr:y>0.45773</cdr:y>
    </cdr:to>
    <cdr:sp macro="" textlink="">
      <cdr:nvSpPr>
        <cdr:cNvPr id="2" name="TextBox 1">
          <a:extLst xmlns:a="http://schemas.openxmlformats.org/drawingml/2006/main">
            <a:ext uri="{FF2B5EF4-FFF2-40B4-BE49-F238E27FC236}">
              <a16:creationId xmlns:a16="http://schemas.microsoft.com/office/drawing/2014/main" id="{40A236B4-9030-4298-9368-0FD4D56E4339}"/>
            </a:ext>
          </a:extLst>
        </cdr:cNvPr>
        <cdr:cNvSpPr txBox="1"/>
      </cdr:nvSpPr>
      <cdr:spPr>
        <a:xfrm xmlns:a="http://schemas.openxmlformats.org/drawingml/2006/main">
          <a:off x="2217905" y="1126228"/>
          <a:ext cx="119036" cy="158431"/>
        </a:xfrm>
        <a:prstGeom xmlns:a="http://schemas.openxmlformats.org/drawingml/2006/main" prst="rect">
          <a:avLst/>
        </a:prstGeom>
        <a:noFill xmlns:a="http://schemas.openxmlformats.org/drawingml/2006/main"/>
      </cdr:spPr>
      <cdr:txBody>
        <a:bodyPr xmlns:a="http://schemas.openxmlformats.org/drawingml/2006/main" vertOverflow="clip" wrap="square" lIns="0" tIns="0" rIns="0" bIns="0" rtlCol="0">
          <a:spAutoFit/>
        </a:bodyPr>
        <a:lstStyle xmlns:a="http://schemas.openxmlformats.org/drawingml/2006/main"/>
        <a:p xmlns:a="http://schemas.openxmlformats.org/drawingml/2006/main">
          <a:pPr algn="l"/>
          <a:r>
            <a:rPr lang="sv-SE" sz="1050" spc="40" dirty="0">
              <a:latin typeface="Arial" panose="020B0604020202020204" pitchFamily="34" charset="0"/>
              <a:cs typeface="Arial" panose="020B0604020202020204" pitchFamily="34" charset="0"/>
            </a:rPr>
            <a:t>1</a:t>
          </a:r>
        </a:p>
      </cdr:txBody>
    </cdr:sp>
  </cdr:relSizeAnchor>
  <cdr:relSizeAnchor xmlns:cdr="http://schemas.openxmlformats.org/drawingml/2006/chartDrawing">
    <cdr:from>
      <cdr:x>0.40496</cdr:x>
      <cdr:y>0.29469</cdr:y>
    </cdr:from>
    <cdr:to>
      <cdr:x>0.42872</cdr:x>
      <cdr:y>0.35113</cdr:y>
    </cdr:to>
    <cdr:sp macro="" textlink="">
      <cdr:nvSpPr>
        <cdr:cNvPr id="3" name="TextBox 1">
          <a:extLst xmlns:a="http://schemas.openxmlformats.org/drawingml/2006/main">
            <a:ext uri="{FF2B5EF4-FFF2-40B4-BE49-F238E27FC236}">
              <a16:creationId xmlns:a16="http://schemas.microsoft.com/office/drawing/2014/main" id="{38B7FC48-2FE3-49B8-BC35-EC5044CA21EC}"/>
            </a:ext>
          </a:extLst>
        </cdr:cNvPr>
        <cdr:cNvSpPr txBox="1"/>
      </cdr:nvSpPr>
      <cdr:spPr>
        <a:xfrm xmlns:a="http://schemas.openxmlformats.org/drawingml/2006/main">
          <a:off x="2027989" y="827055"/>
          <a:ext cx="118986" cy="158402"/>
        </a:xfrm>
        <a:prstGeom xmlns:a="http://schemas.openxmlformats.org/drawingml/2006/main" prst="rect">
          <a:avLst/>
        </a:prstGeom>
        <a:noFill xmlns:a="http://schemas.openxmlformats.org/drawingml/2006/main"/>
      </cdr:spPr>
      <cdr:txBody>
        <a:bodyPr xmlns:a="http://schemas.openxmlformats.org/drawingml/2006/main" wrap="squar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1050" spc="40" dirty="0">
              <a:latin typeface="Arial" panose="020B0604020202020204" pitchFamily="34" charset="0"/>
              <a:cs typeface="Arial" panose="020B0604020202020204" pitchFamily="34" charset="0"/>
            </a:rPr>
            <a:t>2</a:t>
          </a:r>
        </a:p>
      </cdr:txBody>
    </cdr:sp>
  </cdr:relSizeAnchor>
  <cdr:relSizeAnchor xmlns:cdr="http://schemas.openxmlformats.org/drawingml/2006/chartDrawing">
    <cdr:from>
      <cdr:x>0.59168</cdr:x>
      <cdr:y>0.86696</cdr:y>
    </cdr:from>
    <cdr:to>
      <cdr:x>0.83388</cdr:x>
      <cdr:y>0.93357</cdr:y>
    </cdr:to>
    <cdr:sp macro="" textlink="'Resultat - Sammanslagning'!$E$38">
      <cdr:nvSpPr>
        <cdr:cNvPr id="5" name="TextBox 1">
          <a:extLst xmlns:a="http://schemas.openxmlformats.org/drawingml/2006/main">
            <a:ext uri="{FF2B5EF4-FFF2-40B4-BE49-F238E27FC236}">
              <a16:creationId xmlns:a16="http://schemas.microsoft.com/office/drawing/2014/main" id="{1C720894-4548-4D83-83BB-E2B159577F44}"/>
            </a:ext>
          </a:extLst>
        </cdr:cNvPr>
        <cdr:cNvSpPr txBox="1"/>
      </cdr:nvSpPr>
      <cdr:spPr>
        <a:xfrm xmlns:a="http://schemas.openxmlformats.org/drawingml/2006/main">
          <a:off x="2134854" y="2303915"/>
          <a:ext cx="873888" cy="177036"/>
        </a:xfrm>
        <a:prstGeom xmlns:a="http://schemas.openxmlformats.org/drawingml/2006/main" prst="rect">
          <a:avLst/>
        </a:prstGeom>
        <a:noFill xmlns:a="http://schemas.openxmlformats.org/drawingml/2006/main"/>
      </cdr:spPr>
      <cdr:txBody>
        <a:bodyPr xmlns:a="http://schemas.openxmlformats.org/drawingml/2006/main" wrap="square" lIns="0" tIns="0" rIns="0" bIns="0"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23BC42D-52A0-4F24-A2B6-786788CD3A74}" type="TxLink">
            <a:rPr lang="en-US" sz="1200" b="0" i="0" u="none" strike="noStrike" spc="40" dirty="0">
              <a:solidFill>
                <a:srgbClr val="000000"/>
              </a:solidFill>
              <a:latin typeface="Arial"/>
              <a:cs typeface="Arial"/>
            </a:rPr>
            <a:pPr algn="ctr"/>
            <a:t> </a:t>
          </a:fld>
          <a:endParaRPr lang="sv-SE" sz="8800" b="0" spc="40" dirty="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0.14539</cdr:x>
      <cdr:y>0.86501</cdr:y>
    </cdr:from>
    <cdr:to>
      <cdr:x>0.54314</cdr:x>
      <cdr:y>0.93552</cdr:y>
    </cdr:to>
    <cdr:sp macro="" textlink="'Resultat - Sammanslagning'!$F$38">
      <cdr:nvSpPr>
        <cdr:cNvPr id="6" name="TextBox 1">
          <a:extLst xmlns:a="http://schemas.openxmlformats.org/drawingml/2006/main">
            <a:ext uri="{FF2B5EF4-FFF2-40B4-BE49-F238E27FC236}">
              <a16:creationId xmlns:a16="http://schemas.microsoft.com/office/drawing/2014/main" id="{1BDF62A6-00CA-464C-97F1-76DB744E7D2A}"/>
            </a:ext>
          </a:extLst>
        </cdr:cNvPr>
        <cdr:cNvSpPr txBox="1"/>
      </cdr:nvSpPr>
      <cdr:spPr>
        <a:xfrm xmlns:a="http://schemas.openxmlformats.org/drawingml/2006/main">
          <a:off x="524585" y="2298753"/>
          <a:ext cx="1435131" cy="187359"/>
        </a:xfrm>
        <a:prstGeom xmlns:a="http://schemas.openxmlformats.org/drawingml/2006/main" prst="rect">
          <a:avLst/>
        </a:prstGeom>
        <a:noFill xmlns:a="http://schemas.openxmlformats.org/drawingml/2006/main"/>
      </cdr:spPr>
      <cdr:txBody>
        <a:bodyPr xmlns:a="http://schemas.openxmlformats.org/drawingml/2006/main" wrap="square" lIns="0" tIns="0" rIns="0" bIns="0"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0B32B191-B517-4B1D-A50F-C60185AACDB4}" type="TxLink">
            <a:rPr lang="en-US" sz="1200" b="0" i="0" u="none" strike="noStrike" spc="40" dirty="0">
              <a:solidFill>
                <a:srgbClr val="000000"/>
              </a:solidFill>
              <a:latin typeface="Arial"/>
              <a:cs typeface="Arial"/>
            </a:rPr>
            <a:pPr algn="ctr"/>
            <a:t> </a:t>
          </a:fld>
          <a:endParaRPr lang="sv-SE" sz="8800" b="0" spc="40" dirty="0">
            <a:solidFill>
              <a:sysClr val="windowText" lastClr="000000"/>
            </a:solidFill>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0.44289</cdr:x>
      <cdr:y>0.40128</cdr:y>
    </cdr:from>
    <cdr:to>
      <cdr:x>0.46666</cdr:x>
      <cdr:y>0.45773</cdr:y>
    </cdr:to>
    <cdr:sp macro="" textlink="">
      <cdr:nvSpPr>
        <cdr:cNvPr id="2" name="TextBox 1">
          <a:extLst xmlns:a="http://schemas.openxmlformats.org/drawingml/2006/main">
            <a:ext uri="{FF2B5EF4-FFF2-40B4-BE49-F238E27FC236}">
              <a16:creationId xmlns:a16="http://schemas.microsoft.com/office/drawing/2014/main" id="{40A236B4-9030-4298-9368-0FD4D56E4339}"/>
            </a:ext>
          </a:extLst>
        </cdr:cNvPr>
        <cdr:cNvSpPr txBox="1"/>
      </cdr:nvSpPr>
      <cdr:spPr>
        <a:xfrm xmlns:a="http://schemas.openxmlformats.org/drawingml/2006/main">
          <a:off x="2217905" y="1126228"/>
          <a:ext cx="119036" cy="158431"/>
        </a:xfrm>
        <a:prstGeom xmlns:a="http://schemas.openxmlformats.org/drawingml/2006/main" prst="rect">
          <a:avLst/>
        </a:prstGeom>
        <a:noFill xmlns:a="http://schemas.openxmlformats.org/drawingml/2006/main"/>
      </cdr:spPr>
      <cdr:txBody>
        <a:bodyPr xmlns:a="http://schemas.openxmlformats.org/drawingml/2006/main" vertOverflow="clip" wrap="square" lIns="0" tIns="0" rIns="0" bIns="0" rtlCol="0">
          <a:spAutoFit/>
        </a:bodyPr>
        <a:lstStyle xmlns:a="http://schemas.openxmlformats.org/drawingml/2006/main"/>
        <a:p xmlns:a="http://schemas.openxmlformats.org/drawingml/2006/main">
          <a:pPr algn="l"/>
          <a:r>
            <a:rPr lang="sv-SE" sz="1050" spc="40" dirty="0">
              <a:latin typeface="Arial" panose="020B0604020202020204" pitchFamily="34" charset="0"/>
              <a:cs typeface="Arial" panose="020B0604020202020204" pitchFamily="34" charset="0"/>
            </a:rPr>
            <a:t>1</a:t>
          </a:r>
        </a:p>
      </cdr:txBody>
    </cdr:sp>
  </cdr:relSizeAnchor>
  <cdr:relSizeAnchor xmlns:cdr="http://schemas.openxmlformats.org/drawingml/2006/chartDrawing">
    <cdr:from>
      <cdr:x>0.40496</cdr:x>
      <cdr:y>0.29469</cdr:y>
    </cdr:from>
    <cdr:to>
      <cdr:x>0.42872</cdr:x>
      <cdr:y>0.35113</cdr:y>
    </cdr:to>
    <cdr:sp macro="" textlink="">
      <cdr:nvSpPr>
        <cdr:cNvPr id="3" name="TextBox 1">
          <a:extLst xmlns:a="http://schemas.openxmlformats.org/drawingml/2006/main">
            <a:ext uri="{FF2B5EF4-FFF2-40B4-BE49-F238E27FC236}">
              <a16:creationId xmlns:a16="http://schemas.microsoft.com/office/drawing/2014/main" id="{38B7FC48-2FE3-49B8-BC35-EC5044CA21EC}"/>
            </a:ext>
          </a:extLst>
        </cdr:cNvPr>
        <cdr:cNvSpPr txBox="1"/>
      </cdr:nvSpPr>
      <cdr:spPr>
        <a:xfrm xmlns:a="http://schemas.openxmlformats.org/drawingml/2006/main">
          <a:off x="2027989" y="827055"/>
          <a:ext cx="118986" cy="158402"/>
        </a:xfrm>
        <a:prstGeom xmlns:a="http://schemas.openxmlformats.org/drawingml/2006/main" prst="rect">
          <a:avLst/>
        </a:prstGeom>
        <a:noFill xmlns:a="http://schemas.openxmlformats.org/drawingml/2006/main"/>
      </cdr:spPr>
      <cdr:txBody>
        <a:bodyPr xmlns:a="http://schemas.openxmlformats.org/drawingml/2006/main" wrap="squar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1050" spc="40" dirty="0">
              <a:latin typeface="Arial" panose="020B0604020202020204" pitchFamily="34" charset="0"/>
              <a:cs typeface="Arial" panose="020B0604020202020204" pitchFamily="34" charset="0"/>
            </a:rPr>
            <a:t>2</a:t>
          </a:r>
        </a:p>
      </cdr:txBody>
    </cdr:sp>
  </cdr:relSizeAnchor>
  <cdr:relSizeAnchor xmlns:cdr="http://schemas.openxmlformats.org/drawingml/2006/chartDrawing">
    <cdr:from>
      <cdr:x>0.59168</cdr:x>
      <cdr:y>0.86696</cdr:y>
    </cdr:from>
    <cdr:to>
      <cdr:x>0.83388</cdr:x>
      <cdr:y>0.93357</cdr:y>
    </cdr:to>
    <cdr:sp macro="" textlink="'Resultat - Sammanslagning'!$M$38">
      <cdr:nvSpPr>
        <cdr:cNvPr id="5" name="TextBox 1">
          <a:extLst xmlns:a="http://schemas.openxmlformats.org/drawingml/2006/main">
            <a:ext uri="{FF2B5EF4-FFF2-40B4-BE49-F238E27FC236}">
              <a16:creationId xmlns:a16="http://schemas.microsoft.com/office/drawing/2014/main" id="{1C720894-4548-4D83-83BB-E2B159577F44}"/>
            </a:ext>
          </a:extLst>
        </cdr:cNvPr>
        <cdr:cNvSpPr txBox="1"/>
      </cdr:nvSpPr>
      <cdr:spPr>
        <a:xfrm xmlns:a="http://schemas.openxmlformats.org/drawingml/2006/main">
          <a:off x="2134854" y="2303915"/>
          <a:ext cx="873888" cy="177036"/>
        </a:xfrm>
        <a:prstGeom xmlns:a="http://schemas.openxmlformats.org/drawingml/2006/main" prst="rect">
          <a:avLst/>
        </a:prstGeom>
        <a:noFill xmlns:a="http://schemas.openxmlformats.org/drawingml/2006/main"/>
      </cdr:spPr>
      <cdr:txBody>
        <a:bodyPr xmlns:a="http://schemas.openxmlformats.org/drawingml/2006/main" wrap="square" lIns="0" tIns="0" rIns="0" bIns="0"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F05A804-CBE8-4CB1-B5A2-02D6824DC642}" type="TxLink">
            <a:rPr lang="en-US" sz="1200" b="0" i="0" u="none" strike="noStrike" spc="40" dirty="0">
              <a:solidFill>
                <a:srgbClr val="000000"/>
              </a:solidFill>
              <a:latin typeface="Arial"/>
              <a:cs typeface="Arial"/>
            </a:rPr>
            <a:pPr algn="ctr"/>
            <a:t> </a:t>
          </a:fld>
          <a:endParaRPr lang="sv-SE" sz="8800" b="0" spc="40" dirty="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0.14539</cdr:x>
      <cdr:y>0.86501</cdr:y>
    </cdr:from>
    <cdr:to>
      <cdr:x>0.54314</cdr:x>
      <cdr:y>0.93552</cdr:y>
    </cdr:to>
    <cdr:sp macro="" textlink="'Resultat - Sammanslagning'!$N$38">
      <cdr:nvSpPr>
        <cdr:cNvPr id="6" name="TextBox 1">
          <a:extLst xmlns:a="http://schemas.openxmlformats.org/drawingml/2006/main">
            <a:ext uri="{FF2B5EF4-FFF2-40B4-BE49-F238E27FC236}">
              <a16:creationId xmlns:a16="http://schemas.microsoft.com/office/drawing/2014/main" id="{1BDF62A6-00CA-464C-97F1-76DB744E7D2A}"/>
            </a:ext>
          </a:extLst>
        </cdr:cNvPr>
        <cdr:cNvSpPr txBox="1"/>
      </cdr:nvSpPr>
      <cdr:spPr>
        <a:xfrm xmlns:a="http://schemas.openxmlformats.org/drawingml/2006/main">
          <a:off x="524585" y="2298753"/>
          <a:ext cx="1435131" cy="187359"/>
        </a:xfrm>
        <a:prstGeom xmlns:a="http://schemas.openxmlformats.org/drawingml/2006/main" prst="rect">
          <a:avLst/>
        </a:prstGeom>
        <a:noFill xmlns:a="http://schemas.openxmlformats.org/drawingml/2006/main"/>
      </cdr:spPr>
      <cdr:txBody>
        <a:bodyPr xmlns:a="http://schemas.openxmlformats.org/drawingml/2006/main" wrap="square" lIns="0" tIns="0" rIns="0" bIns="0"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696C8070-9846-441B-8D32-E155B987DBA0}" type="TxLink">
            <a:rPr lang="en-US" sz="1200" b="0" i="0" u="none" strike="noStrike" spc="40" dirty="0">
              <a:solidFill>
                <a:srgbClr val="000000"/>
              </a:solidFill>
              <a:latin typeface="Arial"/>
              <a:cs typeface="Arial"/>
            </a:rPr>
            <a:pPr algn="ctr"/>
            <a:t> </a:t>
          </a:fld>
          <a:endParaRPr lang="sv-SE" sz="8800" b="0" spc="40" dirty="0">
            <a:solidFill>
              <a:sysClr val="windowText" lastClr="000000"/>
            </a:solidFill>
          </a:endParaRPr>
        </a:p>
      </cdr:txBody>
    </cdr:sp>
  </cdr:relSizeAnchor>
</c:userShapes>
</file>

<file path=xl/drawings/drawing16.xml><?xml version="1.0" encoding="utf-8"?>
<c:userShapes xmlns:c="http://schemas.openxmlformats.org/drawingml/2006/chart">
  <cdr:relSizeAnchor xmlns:cdr="http://schemas.openxmlformats.org/drawingml/2006/chartDrawing">
    <cdr:from>
      <cdr:x>0.44289</cdr:x>
      <cdr:y>0.40128</cdr:y>
    </cdr:from>
    <cdr:to>
      <cdr:x>0.46666</cdr:x>
      <cdr:y>0.45773</cdr:y>
    </cdr:to>
    <cdr:sp macro="" textlink="">
      <cdr:nvSpPr>
        <cdr:cNvPr id="2" name="TextBox 1">
          <a:extLst xmlns:a="http://schemas.openxmlformats.org/drawingml/2006/main">
            <a:ext uri="{FF2B5EF4-FFF2-40B4-BE49-F238E27FC236}">
              <a16:creationId xmlns:a16="http://schemas.microsoft.com/office/drawing/2014/main" id="{40A236B4-9030-4298-9368-0FD4D56E4339}"/>
            </a:ext>
          </a:extLst>
        </cdr:cNvPr>
        <cdr:cNvSpPr txBox="1"/>
      </cdr:nvSpPr>
      <cdr:spPr>
        <a:xfrm xmlns:a="http://schemas.openxmlformats.org/drawingml/2006/main">
          <a:off x="2217905" y="1126228"/>
          <a:ext cx="119036" cy="158431"/>
        </a:xfrm>
        <a:prstGeom xmlns:a="http://schemas.openxmlformats.org/drawingml/2006/main" prst="rect">
          <a:avLst/>
        </a:prstGeom>
        <a:noFill xmlns:a="http://schemas.openxmlformats.org/drawingml/2006/main"/>
      </cdr:spPr>
      <cdr:txBody>
        <a:bodyPr xmlns:a="http://schemas.openxmlformats.org/drawingml/2006/main" vertOverflow="clip" wrap="square" lIns="0" tIns="0" rIns="0" bIns="0" rtlCol="0">
          <a:spAutoFit/>
        </a:bodyPr>
        <a:lstStyle xmlns:a="http://schemas.openxmlformats.org/drawingml/2006/main"/>
        <a:p xmlns:a="http://schemas.openxmlformats.org/drawingml/2006/main">
          <a:pPr algn="l"/>
          <a:r>
            <a:rPr lang="sv-SE" sz="1050" spc="40" dirty="0">
              <a:latin typeface="Arial" panose="020B0604020202020204" pitchFamily="34" charset="0"/>
              <a:cs typeface="Arial" panose="020B0604020202020204" pitchFamily="34" charset="0"/>
            </a:rPr>
            <a:t>1</a:t>
          </a:r>
        </a:p>
      </cdr:txBody>
    </cdr:sp>
  </cdr:relSizeAnchor>
  <cdr:relSizeAnchor xmlns:cdr="http://schemas.openxmlformats.org/drawingml/2006/chartDrawing">
    <cdr:from>
      <cdr:x>0.40496</cdr:x>
      <cdr:y>0.29469</cdr:y>
    </cdr:from>
    <cdr:to>
      <cdr:x>0.42872</cdr:x>
      <cdr:y>0.35113</cdr:y>
    </cdr:to>
    <cdr:sp macro="" textlink="">
      <cdr:nvSpPr>
        <cdr:cNvPr id="3" name="TextBox 1">
          <a:extLst xmlns:a="http://schemas.openxmlformats.org/drawingml/2006/main">
            <a:ext uri="{FF2B5EF4-FFF2-40B4-BE49-F238E27FC236}">
              <a16:creationId xmlns:a16="http://schemas.microsoft.com/office/drawing/2014/main" id="{38B7FC48-2FE3-49B8-BC35-EC5044CA21EC}"/>
            </a:ext>
          </a:extLst>
        </cdr:cNvPr>
        <cdr:cNvSpPr txBox="1"/>
      </cdr:nvSpPr>
      <cdr:spPr>
        <a:xfrm xmlns:a="http://schemas.openxmlformats.org/drawingml/2006/main">
          <a:off x="2027989" y="827055"/>
          <a:ext cx="118986" cy="158402"/>
        </a:xfrm>
        <a:prstGeom xmlns:a="http://schemas.openxmlformats.org/drawingml/2006/main" prst="rect">
          <a:avLst/>
        </a:prstGeom>
        <a:noFill xmlns:a="http://schemas.openxmlformats.org/drawingml/2006/main"/>
      </cdr:spPr>
      <cdr:txBody>
        <a:bodyPr xmlns:a="http://schemas.openxmlformats.org/drawingml/2006/main" wrap="squar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1050" spc="40" dirty="0">
              <a:latin typeface="Arial" panose="020B0604020202020204" pitchFamily="34" charset="0"/>
              <a:cs typeface="Arial" panose="020B0604020202020204" pitchFamily="34" charset="0"/>
            </a:rPr>
            <a:t>2</a:t>
          </a:r>
        </a:p>
      </cdr:txBody>
    </cdr:sp>
  </cdr:relSizeAnchor>
  <cdr:relSizeAnchor xmlns:cdr="http://schemas.openxmlformats.org/drawingml/2006/chartDrawing">
    <cdr:from>
      <cdr:x>0.59168</cdr:x>
      <cdr:y>0.86696</cdr:y>
    </cdr:from>
    <cdr:to>
      <cdr:x>0.83388</cdr:x>
      <cdr:y>0.93357</cdr:y>
    </cdr:to>
    <cdr:sp macro="" textlink="'Resultat - Sammanslagning'!$E$38">
      <cdr:nvSpPr>
        <cdr:cNvPr id="5" name="TextBox 1">
          <a:extLst xmlns:a="http://schemas.openxmlformats.org/drawingml/2006/main">
            <a:ext uri="{FF2B5EF4-FFF2-40B4-BE49-F238E27FC236}">
              <a16:creationId xmlns:a16="http://schemas.microsoft.com/office/drawing/2014/main" id="{1C720894-4548-4D83-83BB-E2B159577F44}"/>
            </a:ext>
          </a:extLst>
        </cdr:cNvPr>
        <cdr:cNvSpPr txBox="1"/>
      </cdr:nvSpPr>
      <cdr:spPr>
        <a:xfrm xmlns:a="http://schemas.openxmlformats.org/drawingml/2006/main">
          <a:off x="2134854" y="2303915"/>
          <a:ext cx="873888" cy="177036"/>
        </a:xfrm>
        <a:prstGeom xmlns:a="http://schemas.openxmlformats.org/drawingml/2006/main" prst="rect">
          <a:avLst/>
        </a:prstGeom>
        <a:noFill xmlns:a="http://schemas.openxmlformats.org/drawingml/2006/main"/>
      </cdr:spPr>
      <cdr:txBody>
        <a:bodyPr xmlns:a="http://schemas.openxmlformats.org/drawingml/2006/main" wrap="square" lIns="0" tIns="0" rIns="0" bIns="0"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23BC42D-52A0-4F24-A2B6-786788CD3A74}" type="TxLink">
            <a:rPr lang="en-US" sz="1200" b="0" i="0" u="none" strike="noStrike" spc="40" dirty="0">
              <a:solidFill>
                <a:srgbClr val="000000"/>
              </a:solidFill>
              <a:latin typeface="Arial"/>
              <a:cs typeface="Arial"/>
            </a:rPr>
            <a:pPr algn="ctr"/>
            <a:t> </a:t>
          </a:fld>
          <a:endParaRPr lang="sv-SE" sz="8800" b="0" spc="40" dirty="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0.14539</cdr:x>
      <cdr:y>0.86501</cdr:y>
    </cdr:from>
    <cdr:to>
      <cdr:x>0.54314</cdr:x>
      <cdr:y>0.93552</cdr:y>
    </cdr:to>
    <cdr:sp macro="" textlink="'Resultat - Sammanslagning'!$F$38">
      <cdr:nvSpPr>
        <cdr:cNvPr id="6" name="TextBox 1">
          <a:extLst xmlns:a="http://schemas.openxmlformats.org/drawingml/2006/main">
            <a:ext uri="{FF2B5EF4-FFF2-40B4-BE49-F238E27FC236}">
              <a16:creationId xmlns:a16="http://schemas.microsoft.com/office/drawing/2014/main" id="{1BDF62A6-00CA-464C-97F1-76DB744E7D2A}"/>
            </a:ext>
          </a:extLst>
        </cdr:cNvPr>
        <cdr:cNvSpPr txBox="1"/>
      </cdr:nvSpPr>
      <cdr:spPr>
        <a:xfrm xmlns:a="http://schemas.openxmlformats.org/drawingml/2006/main">
          <a:off x="524585" y="2298753"/>
          <a:ext cx="1435131" cy="187359"/>
        </a:xfrm>
        <a:prstGeom xmlns:a="http://schemas.openxmlformats.org/drawingml/2006/main" prst="rect">
          <a:avLst/>
        </a:prstGeom>
        <a:noFill xmlns:a="http://schemas.openxmlformats.org/drawingml/2006/main"/>
      </cdr:spPr>
      <cdr:txBody>
        <a:bodyPr xmlns:a="http://schemas.openxmlformats.org/drawingml/2006/main" wrap="square" lIns="0" tIns="0" rIns="0" bIns="0"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0B32B191-B517-4B1D-A50F-C60185AACDB4}" type="TxLink">
            <a:rPr lang="en-US" sz="1200" b="0" i="0" u="none" strike="noStrike" spc="40" dirty="0">
              <a:solidFill>
                <a:srgbClr val="000000"/>
              </a:solidFill>
              <a:latin typeface="Arial"/>
              <a:cs typeface="Arial"/>
            </a:rPr>
            <a:pPr algn="ctr"/>
            <a:t> </a:t>
          </a:fld>
          <a:endParaRPr lang="sv-SE" sz="8800" b="0" spc="40" dirty="0">
            <a:solidFill>
              <a:sysClr val="windowText" lastClr="000000"/>
            </a:solidFill>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0.44289</cdr:x>
      <cdr:y>0.40128</cdr:y>
    </cdr:from>
    <cdr:to>
      <cdr:x>0.46666</cdr:x>
      <cdr:y>0.45773</cdr:y>
    </cdr:to>
    <cdr:sp macro="" textlink="">
      <cdr:nvSpPr>
        <cdr:cNvPr id="2" name="TextBox 1">
          <a:extLst xmlns:a="http://schemas.openxmlformats.org/drawingml/2006/main">
            <a:ext uri="{FF2B5EF4-FFF2-40B4-BE49-F238E27FC236}">
              <a16:creationId xmlns:a16="http://schemas.microsoft.com/office/drawing/2014/main" id="{40A236B4-9030-4298-9368-0FD4D56E4339}"/>
            </a:ext>
          </a:extLst>
        </cdr:cNvPr>
        <cdr:cNvSpPr txBox="1"/>
      </cdr:nvSpPr>
      <cdr:spPr>
        <a:xfrm xmlns:a="http://schemas.openxmlformats.org/drawingml/2006/main">
          <a:off x="2217905" y="1126228"/>
          <a:ext cx="119036" cy="158431"/>
        </a:xfrm>
        <a:prstGeom xmlns:a="http://schemas.openxmlformats.org/drawingml/2006/main" prst="rect">
          <a:avLst/>
        </a:prstGeom>
        <a:noFill xmlns:a="http://schemas.openxmlformats.org/drawingml/2006/main"/>
      </cdr:spPr>
      <cdr:txBody>
        <a:bodyPr xmlns:a="http://schemas.openxmlformats.org/drawingml/2006/main" vertOverflow="clip" wrap="square" lIns="0" tIns="0" rIns="0" bIns="0" rtlCol="0">
          <a:spAutoFit/>
        </a:bodyPr>
        <a:lstStyle xmlns:a="http://schemas.openxmlformats.org/drawingml/2006/main"/>
        <a:p xmlns:a="http://schemas.openxmlformats.org/drawingml/2006/main">
          <a:pPr algn="l"/>
          <a:r>
            <a:rPr lang="sv-SE" sz="1050" spc="40" dirty="0">
              <a:latin typeface="Arial" panose="020B0604020202020204" pitchFamily="34" charset="0"/>
              <a:cs typeface="Arial" panose="020B0604020202020204" pitchFamily="34" charset="0"/>
            </a:rPr>
            <a:t>1</a:t>
          </a:r>
        </a:p>
      </cdr:txBody>
    </cdr:sp>
  </cdr:relSizeAnchor>
  <cdr:relSizeAnchor xmlns:cdr="http://schemas.openxmlformats.org/drawingml/2006/chartDrawing">
    <cdr:from>
      <cdr:x>0.40496</cdr:x>
      <cdr:y>0.29469</cdr:y>
    </cdr:from>
    <cdr:to>
      <cdr:x>0.42872</cdr:x>
      <cdr:y>0.35113</cdr:y>
    </cdr:to>
    <cdr:sp macro="" textlink="">
      <cdr:nvSpPr>
        <cdr:cNvPr id="3" name="TextBox 1">
          <a:extLst xmlns:a="http://schemas.openxmlformats.org/drawingml/2006/main">
            <a:ext uri="{FF2B5EF4-FFF2-40B4-BE49-F238E27FC236}">
              <a16:creationId xmlns:a16="http://schemas.microsoft.com/office/drawing/2014/main" id="{38B7FC48-2FE3-49B8-BC35-EC5044CA21EC}"/>
            </a:ext>
          </a:extLst>
        </cdr:cNvPr>
        <cdr:cNvSpPr txBox="1"/>
      </cdr:nvSpPr>
      <cdr:spPr>
        <a:xfrm xmlns:a="http://schemas.openxmlformats.org/drawingml/2006/main">
          <a:off x="2027989" y="827055"/>
          <a:ext cx="118986" cy="158402"/>
        </a:xfrm>
        <a:prstGeom xmlns:a="http://schemas.openxmlformats.org/drawingml/2006/main" prst="rect">
          <a:avLst/>
        </a:prstGeom>
        <a:noFill xmlns:a="http://schemas.openxmlformats.org/drawingml/2006/main"/>
      </cdr:spPr>
      <cdr:txBody>
        <a:bodyPr xmlns:a="http://schemas.openxmlformats.org/drawingml/2006/main" wrap="squar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1050" spc="40" dirty="0">
              <a:latin typeface="Arial" panose="020B0604020202020204" pitchFamily="34" charset="0"/>
              <a:cs typeface="Arial" panose="020B0604020202020204" pitchFamily="34" charset="0"/>
            </a:rPr>
            <a:t>2</a:t>
          </a:r>
        </a:p>
      </cdr:txBody>
    </cdr:sp>
  </cdr:relSizeAnchor>
  <cdr:relSizeAnchor xmlns:cdr="http://schemas.openxmlformats.org/drawingml/2006/chartDrawing">
    <cdr:from>
      <cdr:x>0.59168</cdr:x>
      <cdr:y>0.86696</cdr:y>
    </cdr:from>
    <cdr:to>
      <cdr:x>0.83388</cdr:x>
      <cdr:y>0.93357</cdr:y>
    </cdr:to>
    <cdr:sp macro="" textlink="'Resultat - Sammanslagning'!$E$38">
      <cdr:nvSpPr>
        <cdr:cNvPr id="5" name="TextBox 1">
          <a:extLst xmlns:a="http://schemas.openxmlformats.org/drawingml/2006/main">
            <a:ext uri="{FF2B5EF4-FFF2-40B4-BE49-F238E27FC236}">
              <a16:creationId xmlns:a16="http://schemas.microsoft.com/office/drawing/2014/main" id="{1C720894-4548-4D83-83BB-E2B159577F44}"/>
            </a:ext>
          </a:extLst>
        </cdr:cNvPr>
        <cdr:cNvSpPr txBox="1"/>
      </cdr:nvSpPr>
      <cdr:spPr>
        <a:xfrm xmlns:a="http://schemas.openxmlformats.org/drawingml/2006/main">
          <a:off x="2134854" y="2303915"/>
          <a:ext cx="873888" cy="177036"/>
        </a:xfrm>
        <a:prstGeom xmlns:a="http://schemas.openxmlformats.org/drawingml/2006/main" prst="rect">
          <a:avLst/>
        </a:prstGeom>
        <a:noFill xmlns:a="http://schemas.openxmlformats.org/drawingml/2006/main"/>
      </cdr:spPr>
      <cdr:txBody>
        <a:bodyPr xmlns:a="http://schemas.openxmlformats.org/drawingml/2006/main" wrap="square" lIns="0" tIns="0" rIns="0" bIns="0"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23BC42D-52A0-4F24-A2B6-786788CD3A74}" type="TxLink">
            <a:rPr lang="en-US" sz="1200" b="0" i="0" u="none" strike="noStrike" spc="40" dirty="0">
              <a:solidFill>
                <a:srgbClr val="000000"/>
              </a:solidFill>
              <a:latin typeface="Arial"/>
              <a:cs typeface="Arial"/>
            </a:rPr>
            <a:pPr algn="ctr"/>
            <a:t> </a:t>
          </a:fld>
          <a:endParaRPr lang="sv-SE" sz="8800" b="0" spc="40" dirty="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0.14539</cdr:x>
      <cdr:y>0.86501</cdr:y>
    </cdr:from>
    <cdr:to>
      <cdr:x>0.54314</cdr:x>
      <cdr:y>0.93552</cdr:y>
    </cdr:to>
    <cdr:sp macro="" textlink="'Resultat - Sammanslagning'!$F$38">
      <cdr:nvSpPr>
        <cdr:cNvPr id="6" name="TextBox 1">
          <a:extLst xmlns:a="http://schemas.openxmlformats.org/drawingml/2006/main">
            <a:ext uri="{FF2B5EF4-FFF2-40B4-BE49-F238E27FC236}">
              <a16:creationId xmlns:a16="http://schemas.microsoft.com/office/drawing/2014/main" id="{1BDF62A6-00CA-464C-97F1-76DB744E7D2A}"/>
            </a:ext>
          </a:extLst>
        </cdr:cNvPr>
        <cdr:cNvSpPr txBox="1"/>
      </cdr:nvSpPr>
      <cdr:spPr>
        <a:xfrm xmlns:a="http://schemas.openxmlformats.org/drawingml/2006/main">
          <a:off x="524585" y="2298753"/>
          <a:ext cx="1435131" cy="187359"/>
        </a:xfrm>
        <a:prstGeom xmlns:a="http://schemas.openxmlformats.org/drawingml/2006/main" prst="rect">
          <a:avLst/>
        </a:prstGeom>
        <a:noFill xmlns:a="http://schemas.openxmlformats.org/drawingml/2006/main"/>
      </cdr:spPr>
      <cdr:txBody>
        <a:bodyPr xmlns:a="http://schemas.openxmlformats.org/drawingml/2006/main" wrap="square" lIns="0" tIns="0" rIns="0" bIns="0"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0B32B191-B517-4B1D-A50F-C60185AACDB4}" type="TxLink">
            <a:rPr lang="en-US" sz="1200" b="0" i="0" u="none" strike="noStrike" spc="40" dirty="0">
              <a:solidFill>
                <a:srgbClr val="000000"/>
              </a:solidFill>
              <a:latin typeface="Arial"/>
              <a:cs typeface="Arial"/>
            </a:rPr>
            <a:pPr algn="ctr"/>
            <a:t> </a:t>
          </a:fld>
          <a:endParaRPr lang="sv-SE" sz="8800" b="0" spc="40" dirty="0">
            <a:solidFill>
              <a:sysClr val="windowText" lastClr="000000"/>
            </a:solidFill>
          </a:endParaRPr>
        </a:p>
      </cdr:txBody>
    </cdr:sp>
  </cdr:relSizeAnchor>
</c:userShapes>
</file>

<file path=xl/drawings/drawing18.xml><?xml version="1.0" encoding="utf-8"?>
<c:userShapes xmlns:c="http://schemas.openxmlformats.org/drawingml/2006/chart">
  <cdr:relSizeAnchor xmlns:cdr="http://schemas.openxmlformats.org/drawingml/2006/chartDrawing">
    <cdr:from>
      <cdr:x>0.44289</cdr:x>
      <cdr:y>0.40128</cdr:y>
    </cdr:from>
    <cdr:to>
      <cdr:x>0.46666</cdr:x>
      <cdr:y>0.45773</cdr:y>
    </cdr:to>
    <cdr:sp macro="" textlink="">
      <cdr:nvSpPr>
        <cdr:cNvPr id="2" name="TextBox 1">
          <a:extLst xmlns:a="http://schemas.openxmlformats.org/drawingml/2006/main">
            <a:ext uri="{FF2B5EF4-FFF2-40B4-BE49-F238E27FC236}">
              <a16:creationId xmlns:a16="http://schemas.microsoft.com/office/drawing/2014/main" id="{40A236B4-9030-4298-9368-0FD4D56E4339}"/>
            </a:ext>
          </a:extLst>
        </cdr:cNvPr>
        <cdr:cNvSpPr txBox="1"/>
      </cdr:nvSpPr>
      <cdr:spPr>
        <a:xfrm xmlns:a="http://schemas.openxmlformats.org/drawingml/2006/main">
          <a:off x="2217905" y="1126228"/>
          <a:ext cx="119036" cy="158431"/>
        </a:xfrm>
        <a:prstGeom xmlns:a="http://schemas.openxmlformats.org/drawingml/2006/main" prst="rect">
          <a:avLst/>
        </a:prstGeom>
        <a:noFill xmlns:a="http://schemas.openxmlformats.org/drawingml/2006/main"/>
      </cdr:spPr>
      <cdr:txBody>
        <a:bodyPr xmlns:a="http://schemas.openxmlformats.org/drawingml/2006/main" vertOverflow="clip" wrap="square" lIns="0" tIns="0" rIns="0" bIns="0" rtlCol="0">
          <a:spAutoFit/>
        </a:bodyPr>
        <a:lstStyle xmlns:a="http://schemas.openxmlformats.org/drawingml/2006/main"/>
        <a:p xmlns:a="http://schemas.openxmlformats.org/drawingml/2006/main">
          <a:pPr algn="l"/>
          <a:r>
            <a:rPr lang="sv-SE" sz="1050" spc="40" dirty="0">
              <a:latin typeface="Arial" panose="020B0604020202020204" pitchFamily="34" charset="0"/>
              <a:cs typeface="Arial" panose="020B0604020202020204" pitchFamily="34" charset="0"/>
            </a:rPr>
            <a:t>1</a:t>
          </a:r>
        </a:p>
      </cdr:txBody>
    </cdr:sp>
  </cdr:relSizeAnchor>
  <cdr:relSizeAnchor xmlns:cdr="http://schemas.openxmlformats.org/drawingml/2006/chartDrawing">
    <cdr:from>
      <cdr:x>0.40496</cdr:x>
      <cdr:y>0.29469</cdr:y>
    </cdr:from>
    <cdr:to>
      <cdr:x>0.42872</cdr:x>
      <cdr:y>0.35113</cdr:y>
    </cdr:to>
    <cdr:sp macro="" textlink="">
      <cdr:nvSpPr>
        <cdr:cNvPr id="3" name="TextBox 1">
          <a:extLst xmlns:a="http://schemas.openxmlformats.org/drawingml/2006/main">
            <a:ext uri="{FF2B5EF4-FFF2-40B4-BE49-F238E27FC236}">
              <a16:creationId xmlns:a16="http://schemas.microsoft.com/office/drawing/2014/main" id="{38B7FC48-2FE3-49B8-BC35-EC5044CA21EC}"/>
            </a:ext>
          </a:extLst>
        </cdr:cNvPr>
        <cdr:cNvSpPr txBox="1"/>
      </cdr:nvSpPr>
      <cdr:spPr>
        <a:xfrm xmlns:a="http://schemas.openxmlformats.org/drawingml/2006/main">
          <a:off x="2027989" y="827055"/>
          <a:ext cx="118986" cy="158402"/>
        </a:xfrm>
        <a:prstGeom xmlns:a="http://schemas.openxmlformats.org/drawingml/2006/main" prst="rect">
          <a:avLst/>
        </a:prstGeom>
        <a:noFill xmlns:a="http://schemas.openxmlformats.org/drawingml/2006/main"/>
      </cdr:spPr>
      <cdr:txBody>
        <a:bodyPr xmlns:a="http://schemas.openxmlformats.org/drawingml/2006/main" wrap="squar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1050" spc="40" dirty="0">
              <a:latin typeface="Arial" panose="020B0604020202020204" pitchFamily="34" charset="0"/>
              <a:cs typeface="Arial" panose="020B0604020202020204" pitchFamily="34" charset="0"/>
            </a:rPr>
            <a:t>2</a:t>
          </a:r>
        </a:p>
      </cdr:txBody>
    </cdr:sp>
  </cdr:relSizeAnchor>
  <cdr:relSizeAnchor xmlns:cdr="http://schemas.openxmlformats.org/drawingml/2006/chartDrawing">
    <cdr:from>
      <cdr:x>0.59168</cdr:x>
      <cdr:y>0.86696</cdr:y>
    </cdr:from>
    <cdr:to>
      <cdr:x>0.83388</cdr:x>
      <cdr:y>0.93357</cdr:y>
    </cdr:to>
    <cdr:sp macro="" textlink="'Resultat - Sammanslagning'!$M$38">
      <cdr:nvSpPr>
        <cdr:cNvPr id="5" name="TextBox 1">
          <a:extLst xmlns:a="http://schemas.openxmlformats.org/drawingml/2006/main">
            <a:ext uri="{FF2B5EF4-FFF2-40B4-BE49-F238E27FC236}">
              <a16:creationId xmlns:a16="http://schemas.microsoft.com/office/drawing/2014/main" id="{1C720894-4548-4D83-83BB-E2B159577F44}"/>
            </a:ext>
          </a:extLst>
        </cdr:cNvPr>
        <cdr:cNvSpPr txBox="1"/>
      </cdr:nvSpPr>
      <cdr:spPr>
        <a:xfrm xmlns:a="http://schemas.openxmlformats.org/drawingml/2006/main">
          <a:off x="2134854" y="2303915"/>
          <a:ext cx="873888" cy="177036"/>
        </a:xfrm>
        <a:prstGeom xmlns:a="http://schemas.openxmlformats.org/drawingml/2006/main" prst="rect">
          <a:avLst/>
        </a:prstGeom>
        <a:noFill xmlns:a="http://schemas.openxmlformats.org/drawingml/2006/main"/>
      </cdr:spPr>
      <cdr:txBody>
        <a:bodyPr xmlns:a="http://schemas.openxmlformats.org/drawingml/2006/main" wrap="square" lIns="0" tIns="0" rIns="0" bIns="0"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F05A804-CBE8-4CB1-B5A2-02D6824DC642}" type="TxLink">
            <a:rPr lang="en-US" sz="1200" b="0" i="0" u="none" strike="noStrike" spc="40" dirty="0">
              <a:solidFill>
                <a:srgbClr val="000000"/>
              </a:solidFill>
              <a:latin typeface="Arial"/>
              <a:cs typeface="Arial"/>
            </a:rPr>
            <a:pPr algn="ctr"/>
            <a:t> </a:t>
          </a:fld>
          <a:endParaRPr lang="sv-SE" sz="8800" b="0" spc="40" dirty="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0.14539</cdr:x>
      <cdr:y>0.86501</cdr:y>
    </cdr:from>
    <cdr:to>
      <cdr:x>0.54314</cdr:x>
      <cdr:y>0.93552</cdr:y>
    </cdr:to>
    <cdr:sp macro="" textlink="'Resultat - Sammanslagning'!$N$38">
      <cdr:nvSpPr>
        <cdr:cNvPr id="6" name="TextBox 1">
          <a:extLst xmlns:a="http://schemas.openxmlformats.org/drawingml/2006/main">
            <a:ext uri="{FF2B5EF4-FFF2-40B4-BE49-F238E27FC236}">
              <a16:creationId xmlns:a16="http://schemas.microsoft.com/office/drawing/2014/main" id="{1BDF62A6-00CA-464C-97F1-76DB744E7D2A}"/>
            </a:ext>
          </a:extLst>
        </cdr:cNvPr>
        <cdr:cNvSpPr txBox="1"/>
      </cdr:nvSpPr>
      <cdr:spPr>
        <a:xfrm xmlns:a="http://schemas.openxmlformats.org/drawingml/2006/main">
          <a:off x="524585" y="2298753"/>
          <a:ext cx="1435131" cy="187359"/>
        </a:xfrm>
        <a:prstGeom xmlns:a="http://schemas.openxmlformats.org/drawingml/2006/main" prst="rect">
          <a:avLst/>
        </a:prstGeom>
        <a:noFill xmlns:a="http://schemas.openxmlformats.org/drawingml/2006/main"/>
      </cdr:spPr>
      <cdr:txBody>
        <a:bodyPr xmlns:a="http://schemas.openxmlformats.org/drawingml/2006/main" wrap="square" lIns="0" tIns="0" rIns="0" bIns="0"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696C8070-9846-441B-8D32-E155B987DBA0}" type="TxLink">
            <a:rPr lang="en-US" sz="1200" b="0" i="0" u="none" strike="noStrike" spc="40" dirty="0">
              <a:solidFill>
                <a:srgbClr val="000000"/>
              </a:solidFill>
              <a:latin typeface="Arial"/>
              <a:cs typeface="Arial"/>
            </a:rPr>
            <a:pPr algn="ctr"/>
            <a:t> </a:t>
          </a:fld>
          <a:endParaRPr lang="sv-SE" sz="8800" b="0" spc="40" dirty="0">
            <a:solidFill>
              <a:sysClr val="windowText" lastClr="000000"/>
            </a:solidFill>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0.44289</cdr:x>
      <cdr:y>0.40128</cdr:y>
    </cdr:from>
    <cdr:to>
      <cdr:x>0.46666</cdr:x>
      <cdr:y>0.45773</cdr:y>
    </cdr:to>
    <cdr:sp macro="" textlink="">
      <cdr:nvSpPr>
        <cdr:cNvPr id="2" name="TextBox 1">
          <a:extLst xmlns:a="http://schemas.openxmlformats.org/drawingml/2006/main">
            <a:ext uri="{FF2B5EF4-FFF2-40B4-BE49-F238E27FC236}">
              <a16:creationId xmlns:a16="http://schemas.microsoft.com/office/drawing/2014/main" id="{40A236B4-9030-4298-9368-0FD4D56E4339}"/>
            </a:ext>
          </a:extLst>
        </cdr:cNvPr>
        <cdr:cNvSpPr txBox="1"/>
      </cdr:nvSpPr>
      <cdr:spPr>
        <a:xfrm xmlns:a="http://schemas.openxmlformats.org/drawingml/2006/main">
          <a:off x="2217905" y="1126228"/>
          <a:ext cx="119036" cy="158431"/>
        </a:xfrm>
        <a:prstGeom xmlns:a="http://schemas.openxmlformats.org/drawingml/2006/main" prst="rect">
          <a:avLst/>
        </a:prstGeom>
        <a:noFill xmlns:a="http://schemas.openxmlformats.org/drawingml/2006/main"/>
      </cdr:spPr>
      <cdr:txBody>
        <a:bodyPr xmlns:a="http://schemas.openxmlformats.org/drawingml/2006/main" vertOverflow="clip" wrap="square" lIns="0" tIns="0" rIns="0" bIns="0" rtlCol="0">
          <a:spAutoFit/>
        </a:bodyPr>
        <a:lstStyle xmlns:a="http://schemas.openxmlformats.org/drawingml/2006/main"/>
        <a:p xmlns:a="http://schemas.openxmlformats.org/drawingml/2006/main">
          <a:pPr algn="l"/>
          <a:r>
            <a:rPr lang="sv-SE" sz="1050" spc="40" dirty="0">
              <a:latin typeface="Arial" panose="020B0604020202020204" pitchFamily="34" charset="0"/>
              <a:cs typeface="Arial" panose="020B0604020202020204" pitchFamily="34" charset="0"/>
            </a:rPr>
            <a:t>1</a:t>
          </a:r>
        </a:p>
      </cdr:txBody>
    </cdr:sp>
  </cdr:relSizeAnchor>
  <cdr:relSizeAnchor xmlns:cdr="http://schemas.openxmlformats.org/drawingml/2006/chartDrawing">
    <cdr:from>
      <cdr:x>0.40496</cdr:x>
      <cdr:y>0.29469</cdr:y>
    </cdr:from>
    <cdr:to>
      <cdr:x>0.42872</cdr:x>
      <cdr:y>0.35113</cdr:y>
    </cdr:to>
    <cdr:sp macro="" textlink="">
      <cdr:nvSpPr>
        <cdr:cNvPr id="3" name="TextBox 1">
          <a:extLst xmlns:a="http://schemas.openxmlformats.org/drawingml/2006/main">
            <a:ext uri="{FF2B5EF4-FFF2-40B4-BE49-F238E27FC236}">
              <a16:creationId xmlns:a16="http://schemas.microsoft.com/office/drawing/2014/main" id="{38B7FC48-2FE3-49B8-BC35-EC5044CA21EC}"/>
            </a:ext>
          </a:extLst>
        </cdr:cNvPr>
        <cdr:cNvSpPr txBox="1"/>
      </cdr:nvSpPr>
      <cdr:spPr>
        <a:xfrm xmlns:a="http://schemas.openxmlformats.org/drawingml/2006/main">
          <a:off x="2027989" y="827055"/>
          <a:ext cx="118986" cy="158402"/>
        </a:xfrm>
        <a:prstGeom xmlns:a="http://schemas.openxmlformats.org/drawingml/2006/main" prst="rect">
          <a:avLst/>
        </a:prstGeom>
        <a:noFill xmlns:a="http://schemas.openxmlformats.org/drawingml/2006/main"/>
      </cdr:spPr>
      <cdr:txBody>
        <a:bodyPr xmlns:a="http://schemas.openxmlformats.org/drawingml/2006/main" wrap="squar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1050" spc="40" dirty="0">
              <a:latin typeface="Arial" panose="020B0604020202020204" pitchFamily="34" charset="0"/>
              <a:cs typeface="Arial" panose="020B0604020202020204" pitchFamily="34" charset="0"/>
            </a:rPr>
            <a:t>2</a:t>
          </a:r>
        </a:p>
      </cdr:txBody>
    </cdr:sp>
  </cdr:relSizeAnchor>
  <cdr:relSizeAnchor xmlns:cdr="http://schemas.openxmlformats.org/drawingml/2006/chartDrawing">
    <cdr:from>
      <cdr:x>0.59168</cdr:x>
      <cdr:y>0.86696</cdr:y>
    </cdr:from>
    <cdr:to>
      <cdr:x>0.83388</cdr:x>
      <cdr:y>0.93357</cdr:y>
    </cdr:to>
    <cdr:sp macro="" textlink="'Resultat - Sammanslagning'!$E$38">
      <cdr:nvSpPr>
        <cdr:cNvPr id="5" name="TextBox 1">
          <a:extLst xmlns:a="http://schemas.openxmlformats.org/drawingml/2006/main">
            <a:ext uri="{FF2B5EF4-FFF2-40B4-BE49-F238E27FC236}">
              <a16:creationId xmlns:a16="http://schemas.microsoft.com/office/drawing/2014/main" id="{1C720894-4548-4D83-83BB-E2B159577F44}"/>
            </a:ext>
          </a:extLst>
        </cdr:cNvPr>
        <cdr:cNvSpPr txBox="1"/>
      </cdr:nvSpPr>
      <cdr:spPr>
        <a:xfrm xmlns:a="http://schemas.openxmlformats.org/drawingml/2006/main">
          <a:off x="2134854" y="2303915"/>
          <a:ext cx="873888" cy="177036"/>
        </a:xfrm>
        <a:prstGeom xmlns:a="http://schemas.openxmlformats.org/drawingml/2006/main" prst="rect">
          <a:avLst/>
        </a:prstGeom>
        <a:noFill xmlns:a="http://schemas.openxmlformats.org/drawingml/2006/main"/>
      </cdr:spPr>
      <cdr:txBody>
        <a:bodyPr xmlns:a="http://schemas.openxmlformats.org/drawingml/2006/main" wrap="square" lIns="0" tIns="0" rIns="0" bIns="0"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23BC42D-52A0-4F24-A2B6-786788CD3A74}" type="TxLink">
            <a:rPr lang="en-US" sz="1200" b="0" i="0" u="none" strike="noStrike" spc="40" dirty="0">
              <a:solidFill>
                <a:srgbClr val="000000"/>
              </a:solidFill>
              <a:latin typeface="Arial"/>
              <a:cs typeface="Arial"/>
            </a:rPr>
            <a:pPr algn="ctr"/>
            <a:t> </a:t>
          </a:fld>
          <a:endParaRPr lang="sv-SE" sz="8800" b="0" spc="40" dirty="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0.14539</cdr:x>
      <cdr:y>0.86501</cdr:y>
    </cdr:from>
    <cdr:to>
      <cdr:x>0.54314</cdr:x>
      <cdr:y>0.93552</cdr:y>
    </cdr:to>
    <cdr:sp macro="" textlink="'Resultat - Sammanslagning'!$F$38">
      <cdr:nvSpPr>
        <cdr:cNvPr id="6" name="TextBox 1">
          <a:extLst xmlns:a="http://schemas.openxmlformats.org/drawingml/2006/main">
            <a:ext uri="{FF2B5EF4-FFF2-40B4-BE49-F238E27FC236}">
              <a16:creationId xmlns:a16="http://schemas.microsoft.com/office/drawing/2014/main" id="{1BDF62A6-00CA-464C-97F1-76DB744E7D2A}"/>
            </a:ext>
          </a:extLst>
        </cdr:cNvPr>
        <cdr:cNvSpPr txBox="1"/>
      </cdr:nvSpPr>
      <cdr:spPr>
        <a:xfrm xmlns:a="http://schemas.openxmlformats.org/drawingml/2006/main">
          <a:off x="524585" y="2298753"/>
          <a:ext cx="1435131" cy="187359"/>
        </a:xfrm>
        <a:prstGeom xmlns:a="http://schemas.openxmlformats.org/drawingml/2006/main" prst="rect">
          <a:avLst/>
        </a:prstGeom>
        <a:noFill xmlns:a="http://schemas.openxmlformats.org/drawingml/2006/main"/>
      </cdr:spPr>
      <cdr:txBody>
        <a:bodyPr xmlns:a="http://schemas.openxmlformats.org/drawingml/2006/main" wrap="square" lIns="0" tIns="0" rIns="0" bIns="0"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0B32B191-B517-4B1D-A50F-C60185AACDB4}" type="TxLink">
            <a:rPr lang="en-US" sz="1200" b="0" i="0" u="none" strike="noStrike" spc="40" dirty="0">
              <a:solidFill>
                <a:srgbClr val="000000"/>
              </a:solidFill>
              <a:latin typeface="Arial"/>
              <a:cs typeface="Arial"/>
            </a:rPr>
            <a:pPr algn="ctr"/>
            <a:t> </a:t>
          </a:fld>
          <a:endParaRPr lang="sv-SE" sz="8800" b="0" spc="40" dirty="0">
            <a:solidFill>
              <a:sysClr val="windowText" lastClr="000000"/>
            </a:solidFill>
          </a:endParaRPr>
        </a:p>
      </cdr:txBody>
    </cdr:sp>
  </cdr:relSizeAnchor>
</c:userShapes>
</file>

<file path=xl/drawings/drawing2.xml><?xml version="1.0" encoding="utf-8"?>
<xdr:wsDr xmlns:xdr="http://schemas.openxmlformats.org/drawingml/2006/spreadsheetDrawing" xmlns:a="http://schemas.openxmlformats.org/drawingml/2006/main">
  <xdr:twoCellAnchor>
    <xdr:from>
      <xdr:col>8</xdr:col>
      <xdr:colOff>130639</xdr:colOff>
      <xdr:row>5</xdr:row>
      <xdr:rowOff>181796</xdr:rowOff>
    </xdr:from>
    <xdr:to>
      <xdr:col>9</xdr:col>
      <xdr:colOff>853960</xdr:colOff>
      <xdr:row>11</xdr:row>
      <xdr:rowOff>263453</xdr:rowOff>
    </xdr:to>
    <xdr:grpSp>
      <xdr:nvGrpSpPr>
        <xdr:cNvPr id="2" name="Group 1">
          <a:extLst>
            <a:ext uri="{FF2B5EF4-FFF2-40B4-BE49-F238E27FC236}">
              <a16:creationId xmlns:a16="http://schemas.microsoft.com/office/drawing/2014/main" id="{95C13589-5AFE-41C2-90F8-1B9B22E38D8C}"/>
            </a:ext>
          </a:extLst>
        </xdr:cNvPr>
        <xdr:cNvGrpSpPr/>
      </xdr:nvGrpSpPr>
      <xdr:grpSpPr>
        <a:xfrm>
          <a:off x="17880757" y="1111884"/>
          <a:ext cx="2011997" cy="2020275"/>
          <a:chOff x="17887960" y="1107082"/>
          <a:chExt cx="2016000" cy="2013871"/>
        </a:xfrm>
      </xdr:grpSpPr>
      <xdr:sp macro="" textlink="">
        <xdr:nvSpPr>
          <xdr:cNvPr id="10" name="Rectangle 3">
            <a:extLst>
              <a:ext uri="{FF2B5EF4-FFF2-40B4-BE49-F238E27FC236}">
                <a16:creationId xmlns:a16="http://schemas.microsoft.com/office/drawing/2014/main" id="{CC706D95-A128-4654-AE73-27812C2601F9}"/>
              </a:ext>
            </a:extLst>
          </xdr:cNvPr>
          <xdr:cNvSpPr>
            <a:spLocks noChangeAspect="1"/>
          </xdr:cNvSpPr>
        </xdr:nvSpPr>
        <xdr:spPr>
          <a:xfrm>
            <a:off x="17887960" y="1107082"/>
            <a:ext cx="2016000" cy="201387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tIns="90000" bIns="90000" rtlCol="0" anchor="ctr"/>
          <a:lstStyle/>
          <a:p>
            <a:pPr algn="ctr"/>
            <a:endParaRPr lang="sv-SE" sz="1200" spc="40" dirty="0">
              <a:solidFill>
                <a:schemeClr val="tx1"/>
              </a:solidFill>
            </a:endParaRPr>
          </a:p>
        </xdr:txBody>
      </xdr:sp>
      <xdr:pic>
        <xdr:nvPicPr>
          <xdr:cNvPr id="11" name="Picture 4">
            <a:extLst>
              <a:ext uri="{FF2B5EF4-FFF2-40B4-BE49-F238E27FC236}">
                <a16:creationId xmlns:a16="http://schemas.microsoft.com/office/drawing/2014/main" id="{520FEBEC-ED59-4852-9E57-69388E3CB85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017662" y="1294656"/>
            <a:ext cx="1728381" cy="1588703"/>
          </a:xfrm>
          <a:prstGeom prst="rect">
            <a:avLst/>
          </a:prstGeom>
        </xdr:spPr>
      </xdr:pic>
    </xdr:grpSp>
    <xdr:clientData/>
  </xdr:twoCellAnchor>
</xdr:wsDr>
</file>

<file path=xl/drawings/drawing20.xml><?xml version="1.0" encoding="utf-8"?>
<c:userShapes xmlns:c="http://schemas.openxmlformats.org/drawingml/2006/chart">
  <cdr:relSizeAnchor xmlns:cdr="http://schemas.openxmlformats.org/drawingml/2006/chartDrawing">
    <cdr:from>
      <cdr:x>0.44289</cdr:x>
      <cdr:y>0.40128</cdr:y>
    </cdr:from>
    <cdr:to>
      <cdr:x>0.46666</cdr:x>
      <cdr:y>0.45773</cdr:y>
    </cdr:to>
    <cdr:sp macro="" textlink="">
      <cdr:nvSpPr>
        <cdr:cNvPr id="2" name="TextBox 1">
          <a:extLst xmlns:a="http://schemas.openxmlformats.org/drawingml/2006/main">
            <a:ext uri="{FF2B5EF4-FFF2-40B4-BE49-F238E27FC236}">
              <a16:creationId xmlns:a16="http://schemas.microsoft.com/office/drawing/2014/main" id="{40A236B4-9030-4298-9368-0FD4D56E4339}"/>
            </a:ext>
          </a:extLst>
        </cdr:cNvPr>
        <cdr:cNvSpPr txBox="1"/>
      </cdr:nvSpPr>
      <cdr:spPr>
        <a:xfrm xmlns:a="http://schemas.openxmlformats.org/drawingml/2006/main">
          <a:off x="2217905" y="1126228"/>
          <a:ext cx="119036" cy="158431"/>
        </a:xfrm>
        <a:prstGeom xmlns:a="http://schemas.openxmlformats.org/drawingml/2006/main" prst="rect">
          <a:avLst/>
        </a:prstGeom>
        <a:noFill xmlns:a="http://schemas.openxmlformats.org/drawingml/2006/main"/>
      </cdr:spPr>
      <cdr:txBody>
        <a:bodyPr xmlns:a="http://schemas.openxmlformats.org/drawingml/2006/main" vertOverflow="clip" wrap="square" lIns="0" tIns="0" rIns="0" bIns="0" rtlCol="0">
          <a:spAutoFit/>
        </a:bodyPr>
        <a:lstStyle xmlns:a="http://schemas.openxmlformats.org/drawingml/2006/main"/>
        <a:p xmlns:a="http://schemas.openxmlformats.org/drawingml/2006/main">
          <a:pPr algn="l"/>
          <a:r>
            <a:rPr lang="sv-SE" sz="1050" spc="40" dirty="0">
              <a:latin typeface="Arial" panose="020B0604020202020204" pitchFamily="34" charset="0"/>
              <a:cs typeface="Arial" panose="020B0604020202020204" pitchFamily="34" charset="0"/>
            </a:rPr>
            <a:t>1</a:t>
          </a:r>
        </a:p>
      </cdr:txBody>
    </cdr:sp>
  </cdr:relSizeAnchor>
  <cdr:relSizeAnchor xmlns:cdr="http://schemas.openxmlformats.org/drawingml/2006/chartDrawing">
    <cdr:from>
      <cdr:x>0.40496</cdr:x>
      <cdr:y>0.29469</cdr:y>
    </cdr:from>
    <cdr:to>
      <cdr:x>0.42872</cdr:x>
      <cdr:y>0.35113</cdr:y>
    </cdr:to>
    <cdr:sp macro="" textlink="">
      <cdr:nvSpPr>
        <cdr:cNvPr id="3" name="TextBox 1">
          <a:extLst xmlns:a="http://schemas.openxmlformats.org/drawingml/2006/main">
            <a:ext uri="{FF2B5EF4-FFF2-40B4-BE49-F238E27FC236}">
              <a16:creationId xmlns:a16="http://schemas.microsoft.com/office/drawing/2014/main" id="{38B7FC48-2FE3-49B8-BC35-EC5044CA21EC}"/>
            </a:ext>
          </a:extLst>
        </cdr:cNvPr>
        <cdr:cNvSpPr txBox="1"/>
      </cdr:nvSpPr>
      <cdr:spPr>
        <a:xfrm xmlns:a="http://schemas.openxmlformats.org/drawingml/2006/main">
          <a:off x="2027989" y="827055"/>
          <a:ext cx="118986" cy="158402"/>
        </a:xfrm>
        <a:prstGeom xmlns:a="http://schemas.openxmlformats.org/drawingml/2006/main" prst="rect">
          <a:avLst/>
        </a:prstGeom>
        <a:noFill xmlns:a="http://schemas.openxmlformats.org/drawingml/2006/main"/>
      </cdr:spPr>
      <cdr:txBody>
        <a:bodyPr xmlns:a="http://schemas.openxmlformats.org/drawingml/2006/main" wrap="squar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1050" spc="40" dirty="0">
              <a:latin typeface="Arial" panose="020B0604020202020204" pitchFamily="34" charset="0"/>
              <a:cs typeface="Arial" panose="020B0604020202020204" pitchFamily="34" charset="0"/>
            </a:rPr>
            <a:t>2</a:t>
          </a:r>
        </a:p>
      </cdr:txBody>
    </cdr:sp>
  </cdr:relSizeAnchor>
  <cdr:relSizeAnchor xmlns:cdr="http://schemas.openxmlformats.org/drawingml/2006/chartDrawing">
    <cdr:from>
      <cdr:x>0.59168</cdr:x>
      <cdr:y>0.86696</cdr:y>
    </cdr:from>
    <cdr:to>
      <cdr:x>0.83388</cdr:x>
      <cdr:y>0.93357</cdr:y>
    </cdr:to>
    <cdr:sp macro="" textlink="'Resultat - Sammanslagning'!$E$38">
      <cdr:nvSpPr>
        <cdr:cNvPr id="5" name="TextBox 1">
          <a:extLst xmlns:a="http://schemas.openxmlformats.org/drawingml/2006/main">
            <a:ext uri="{FF2B5EF4-FFF2-40B4-BE49-F238E27FC236}">
              <a16:creationId xmlns:a16="http://schemas.microsoft.com/office/drawing/2014/main" id="{1C720894-4548-4D83-83BB-E2B159577F44}"/>
            </a:ext>
          </a:extLst>
        </cdr:cNvPr>
        <cdr:cNvSpPr txBox="1"/>
      </cdr:nvSpPr>
      <cdr:spPr>
        <a:xfrm xmlns:a="http://schemas.openxmlformats.org/drawingml/2006/main">
          <a:off x="2134854" y="2303915"/>
          <a:ext cx="873888" cy="177036"/>
        </a:xfrm>
        <a:prstGeom xmlns:a="http://schemas.openxmlformats.org/drawingml/2006/main" prst="rect">
          <a:avLst/>
        </a:prstGeom>
        <a:noFill xmlns:a="http://schemas.openxmlformats.org/drawingml/2006/main"/>
      </cdr:spPr>
      <cdr:txBody>
        <a:bodyPr xmlns:a="http://schemas.openxmlformats.org/drawingml/2006/main" wrap="square" lIns="0" tIns="0" rIns="0" bIns="0"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23BC42D-52A0-4F24-A2B6-786788CD3A74}" type="TxLink">
            <a:rPr lang="en-US" sz="1200" b="0" i="0" u="none" strike="noStrike" spc="40" dirty="0">
              <a:solidFill>
                <a:srgbClr val="000000"/>
              </a:solidFill>
              <a:latin typeface="Arial"/>
              <a:cs typeface="Arial"/>
            </a:rPr>
            <a:pPr algn="ctr"/>
            <a:t> </a:t>
          </a:fld>
          <a:endParaRPr lang="sv-SE" sz="8800" b="0" spc="40" dirty="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0.14539</cdr:x>
      <cdr:y>0.86501</cdr:y>
    </cdr:from>
    <cdr:to>
      <cdr:x>0.54314</cdr:x>
      <cdr:y>0.93552</cdr:y>
    </cdr:to>
    <cdr:sp macro="" textlink="'Resultat - Sammanslagning'!$F$38">
      <cdr:nvSpPr>
        <cdr:cNvPr id="6" name="TextBox 1">
          <a:extLst xmlns:a="http://schemas.openxmlformats.org/drawingml/2006/main">
            <a:ext uri="{FF2B5EF4-FFF2-40B4-BE49-F238E27FC236}">
              <a16:creationId xmlns:a16="http://schemas.microsoft.com/office/drawing/2014/main" id="{1BDF62A6-00CA-464C-97F1-76DB744E7D2A}"/>
            </a:ext>
          </a:extLst>
        </cdr:cNvPr>
        <cdr:cNvSpPr txBox="1"/>
      </cdr:nvSpPr>
      <cdr:spPr>
        <a:xfrm xmlns:a="http://schemas.openxmlformats.org/drawingml/2006/main">
          <a:off x="524585" y="2298753"/>
          <a:ext cx="1435131" cy="187359"/>
        </a:xfrm>
        <a:prstGeom xmlns:a="http://schemas.openxmlformats.org/drawingml/2006/main" prst="rect">
          <a:avLst/>
        </a:prstGeom>
        <a:noFill xmlns:a="http://schemas.openxmlformats.org/drawingml/2006/main"/>
      </cdr:spPr>
      <cdr:txBody>
        <a:bodyPr xmlns:a="http://schemas.openxmlformats.org/drawingml/2006/main" wrap="square" lIns="0" tIns="0" rIns="0" bIns="0"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0B32B191-B517-4B1D-A50F-C60185AACDB4}" type="TxLink">
            <a:rPr lang="en-US" sz="1200" b="0" i="0" u="none" strike="noStrike" spc="40" dirty="0">
              <a:solidFill>
                <a:srgbClr val="000000"/>
              </a:solidFill>
              <a:latin typeface="Arial"/>
              <a:cs typeface="Arial"/>
            </a:rPr>
            <a:pPr algn="ctr"/>
            <a:t> </a:t>
          </a:fld>
          <a:endParaRPr lang="sv-SE" sz="8800" b="0" spc="40" dirty="0">
            <a:solidFill>
              <a:sysClr val="windowText" lastClr="000000"/>
            </a:solidFill>
          </a:endParaRPr>
        </a:p>
      </cdr:txBody>
    </cdr:sp>
  </cdr:relSizeAnchor>
</c:userShapes>
</file>

<file path=xl/drawings/drawing21.xml><?xml version="1.0" encoding="utf-8"?>
<c:userShapes xmlns:c="http://schemas.openxmlformats.org/drawingml/2006/chart">
  <cdr:relSizeAnchor xmlns:cdr="http://schemas.openxmlformats.org/drawingml/2006/chartDrawing">
    <cdr:from>
      <cdr:x>0.44289</cdr:x>
      <cdr:y>0.40128</cdr:y>
    </cdr:from>
    <cdr:to>
      <cdr:x>0.46666</cdr:x>
      <cdr:y>0.45773</cdr:y>
    </cdr:to>
    <cdr:sp macro="" textlink="">
      <cdr:nvSpPr>
        <cdr:cNvPr id="2" name="TextBox 1">
          <a:extLst xmlns:a="http://schemas.openxmlformats.org/drawingml/2006/main">
            <a:ext uri="{FF2B5EF4-FFF2-40B4-BE49-F238E27FC236}">
              <a16:creationId xmlns:a16="http://schemas.microsoft.com/office/drawing/2014/main" id="{40A236B4-9030-4298-9368-0FD4D56E4339}"/>
            </a:ext>
          </a:extLst>
        </cdr:cNvPr>
        <cdr:cNvSpPr txBox="1"/>
      </cdr:nvSpPr>
      <cdr:spPr>
        <a:xfrm xmlns:a="http://schemas.openxmlformats.org/drawingml/2006/main">
          <a:off x="2217905" y="1126228"/>
          <a:ext cx="119036" cy="158431"/>
        </a:xfrm>
        <a:prstGeom xmlns:a="http://schemas.openxmlformats.org/drawingml/2006/main" prst="rect">
          <a:avLst/>
        </a:prstGeom>
        <a:noFill xmlns:a="http://schemas.openxmlformats.org/drawingml/2006/main"/>
      </cdr:spPr>
      <cdr:txBody>
        <a:bodyPr xmlns:a="http://schemas.openxmlformats.org/drawingml/2006/main" vertOverflow="clip" wrap="square" lIns="0" tIns="0" rIns="0" bIns="0" rtlCol="0">
          <a:spAutoFit/>
        </a:bodyPr>
        <a:lstStyle xmlns:a="http://schemas.openxmlformats.org/drawingml/2006/main"/>
        <a:p xmlns:a="http://schemas.openxmlformats.org/drawingml/2006/main">
          <a:pPr algn="l"/>
          <a:r>
            <a:rPr lang="sv-SE" sz="1050" spc="40" dirty="0">
              <a:latin typeface="Arial" panose="020B0604020202020204" pitchFamily="34" charset="0"/>
              <a:cs typeface="Arial" panose="020B0604020202020204" pitchFamily="34" charset="0"/>
            </a:rPr>
            <a:t>1</a:t>
          </a:r>
        </a:p>
      </cdr:txBody>
    </cdr:sp>
  </cdr:relSizeAnchor>
  <cdr:relSizeAnchor xmlns:cdr="http://schemas.openxmlformats.org/drawingml/2006/chartDrawing">
    <cdr:from>
      <cdr:x>0.40496</cdr:x>
      <cdr:y>0.29469</cdr:y>
    </cdr:from>
    <cdr:to>
      <cdr:x>0.42872</cdr:x>
      <cdr:y>0.35113</cdr:y>
    </cdr:to>
    <cdr:sp macro="" textlink="">
      <cdr:nvSpPr>
        <cdr:cNvPr id="3" name="TextBox 1">
          <a:extLst xmlns:a="http://schemas.openxmlformats.org/drawingml/2006/main">
            <a:ext uri="{FF2B5EF4-FFF2-40B4-BE49-F238E27FC236}">
              <a16:creationId xmlns:a16="http://schemas.microsoft.com/office/drawing/2014/main" id="{38B7FC48-2FE3-49B8-BC35-EC5044CA21EC}"/>
            </a:ext>
          </a:extLst>
        </cdr:cNvPr>
        <cdr:cNvSpPr txBox="1"/>
      </cdr:nvSpPr>
      <cdr:spPr>
        <a:xfrm xmlns:a="http://schemas.openxmlformats.org/drawingml/2006/main">
          <a:off x="2027989" y="827055"/>
          <a:ext cx="118986" cy="158402"/>
        </a:xfrm>
        <a:prstGeom xmlns:a="http://schemas.openxmlformats.org/drawingml/2006/main" prst="rect">
          <a:avLst/>
        </a:prstGeom>
        <a:noFill xmlns:a="http://schemas.openxmlformats.org/drawingml/2006/main"/>
      </cdr:spPr>
      <cdr:txBody>
        <a:bodyPr xmlns:a="http://schemas.openxmlformats.org/drawingml/2006/main" wrap="squar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1050" spc="40" dirty="0">
              <a:latin typeface="Arial" panose="020B0604020202020204" pitchFamily="34" charset="0"/>
              <a:cs typeface="Arial" panose="020B0604020202020204" pitchFamily="34" charset="0"/>
            </a:rPr>
            <a:t>2</a:t>
          </a:r>
        </a:p>
      </cdr:txBody>
    </cdr:sp>
  </cdr:relSizeAnchor>
  <cdr:relSizeAnchor xmlns:cdr="http://schemas.openxmlformats.org/drawingml/2006/chartDrawing">
    <cdr:from>
      <cdr:x>0.59168</cdr:x>
      <cdr:y>0.86696</cdr:y>
    </cdr:from>
    <cdr:to>
      <cdr:x>0.83388</cdr:x>
      <cdr:y>0.93357</cdr:y>
    </cdr:to>
    <cdr:sp macro="" textlink="'Resultat - Sammanslagning'!$E$38">
      <cdr:nvSpPr>
        <cdr:cNvPr id="5" name="TextBox 1">
          <a:extLst xmlns:a="http://schemas.openxmlformats.org/drawingml/2006/main">
            <a:ext uri="{FF2B5EF4-FFF2-40B4-BE49-F238E27FC236}">
              <a16:creationId xmlns:a16="http://schemas.microsoft.com/office/drawing/2014/main" id="{1C720894-4548-4D83-83BB-E2B159577F44}"/>
            </a:ext>
          </a:extLst>
        </cdr:cNvPr>
        <cdr:cNvSpPr txBox="1"/>
      </cdr:nvSpPr>
      <cdr:spPr>
        <a:xfrm xmlns:a="http://schemas.openxmlformats.org/drawingml/2006/main">
          <a:off x="2134854" y="2303915"/>
          <a:ext cx="873887" cy="177036"/>
        </a:xfrm>
        <a:prstGeom xmlns:a="http://schemas.openxmlformats.org/drawingml/2006/main" prst="rect">
          <a:avLst/>
        </a:prstGeom>
        <a:noFill xmlns:a="http://schemas.openxmlformats.org/drawingml/2006/main"/>
      </cdr:spPr>
      <cdr:txBody>
        <a:bodyPr xmlns:a="http://schemas.openxmlformats.org/drawingml/2006/main" wrap="square" lIns="0" tIns="0" rIns="0" bIns="0"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1774918C-CB06-4137-A368-EC85AE862072}" type="TxLink">
            <a:rPr lang="en-US" sz="1200" b="0" i="0" u="none" strike="noStrike" spc="40" dirty="0">
              <a:solidFill>
                <a:srgbClr val="000000"/>
              </a:solidFill>
              <a:latin typeface="Arial"/>
              <a:cs typeface="Arial"/>
            </a:rPr>
            <a:pPr algn="ctr"/>
            <a:t> </a:t>
          </a:fld>
          <a:endParaRPr lang="sv-SE" sz="8800" b="0" spc="40" dirty="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0.14539</cdr:x>
      <cdr:y>0.86501</cdr:y>
    </cdr:from>
    <cdr:to>
      <cdr:x>0.54314</cdr:x>
      <cdr:y>0.93552</cdr:y>
    </cdr:to>
    <cdr:sp macro="" textlink="'Resultat - Sammanslagning'!$F$38">
      <cdr:nvSpPr>
        <cdr:cNvPr id="6" name="TextBox 1">
          <a:extLst xmlns:a="http://schemas.openxmlformats.org/drawingml/2006/main">
            <a:ext uri="{FF2B5EF4-FFF2-40B4-BE49-F238E27FC236}">
              <a16:creationId xmlns:a16="http://schemas.microsoft.com/office/drawing/2014/main" id="{1BDF62A6-00CA-464C-97F1-76DB744E7D2A}"/>
            </a:ext>
          </a:extLst>
        </cdr:cNvPr>
        <cdr:cNvSpPr txBox="1"/>
      </cdr:nvSpPr>
      <cdr:spPr>
        <a:xfrm xmlns:a="http://schemas.openxmlformats.org/drawingml/2006/main">
          <a:off x="524585" y="2298753"/>
          <a:ext cx="1435130" cy="187359"/>
        </a:xfrm>
        <a:prstGeom xmlns:a="http://schemas.openxmlformats.org/drawingml/2006/main" prst="rect">
          <a:avLst/>
        </a:prstGeom>
        <a:noFill xmlns:a="http://schemas.openxmlformats.org/drawingml/2006/main"/>
      </cdr:spPr>
      <cdr:txBody>
        <a:bodyPr xmlns:a="http://schemas.openxmlformats.org/drawingml/2006/main" wrap="square" lIns="0" tIns="0" rIns="0" bIns="0"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0B32B191-B517-4B1D-A50F-C60185AACDB4}" type="TxLink">
            <a:rPr lang="en-US" sz="1200" b="0" i="0" u="none" strike="noStrike" spc="40" dirty="0">
              <a:solidFill>
                <a:srgbClr val="000000"/>
              </a:solidFill>
              <a:latin typeface="Arial"/>
              <a:cs typeface="Arial"/>
            </a:rPr>
            <a:pPr algn="ctr"/>
            <a:t> </a:t>
          </a:fld>
          <a:endParaRPr lang="sv-SE" sz="8800" b="0" spc="40" dirty="0">
            <a:solidFill>
              <a:sysClr val="windowText" lastClr="000000"/>
            </a:solidFill>
          </a:endParaRPr>
        </a:p>
      </cdr:txBody>
    </cdr:sp>
  </cdr:relSizeAnchor>
</c:userShapes>
</file>

<file path=xl/drawings/drawing22.xml><?xml version="1.0" encoding="utf-8"?>
<c:userShapes xmlns:c="http://schemas.openxmlformats.org/drawingml/2006/chart">
  <cdr:relSizeAnchor xmlns:cdr="http://schemas.openxmlformats.org/drawingml/2006/chartDrawing">
    <cdr:from>
      <cdr:x>0.44289</cdr:x>
      <cdr:y>0.40128</cdr:y>
    </cdr:from>
    <cdr:to>
      <cdr:x>0.46666</cdr:x>
      <cdr:y>0.45773</cdr:y>
    </cdr:to>
    <cdr:sp macro="" textlink="">
      <cdr:nvSpPr>
        <cdr:cNvPr id="2" name="TextBox 1">
          <a:extLst xmlns:a="http://schemas.openxmlformats.org/drawingml/2006/main">
            <a:ext uri="{FF2B5EF4-FFF2-40B4-BE49-F238E27FC236}">
              <a16:creationId xmlns:a16="http://schemas.microsoft.com/office/drawing/2014/main" id="{40A236B4-9030-4298-9368-0FD4D56E4339}"/>
            </a:ext>
          </a:extLst>
        </cdr:cNvPr>
        <cdr:cNvSpPr txBox="1"/>
      </cdr:nvSpPr>
      <cdr:spPr>
        <a:xfrm xmlns:a="http://schemas.openxmlformats.org/drawingml/2006/main">
          <a:off x="2217905" y="1126228"/>
          <a:ext cx="119036" cy="158431"/>
        </a:xfrm>
        <a:prstGeom xmlns:a="http://schemas.openxmlformats.org/drawingml/2006/main" prst="rect">
          <a:avLst/>
        </a:prstGeom>
        <a:noFill xmlns:a="http://schemas.openxmlformats.org/drawingml/2006/main"/>
      </cdr:spPr>
      <cdr:txBody>
        <a:bodyPr xmlns:a="http://schemas.openxmlformats.org/drawingml/2006/main" vertOverflow="clip" wrap="square" lIns="0" tIns="0" rIns="0" bIns="0" rtlCol="0">
          <a:spAutoFit/>
        </a:bodyPr>
        <a:lstStyle xmlns:a="http://schemas.openxmlformats.org/drawingml/2006/main"/>
        <a:p xmlns:a="http://schemas.openxmlformats.org/drawingml/2006/main">
          <a:pPr algn="l"/>
          <a:r>
            <a:rPr lang="sv-SE" sz="1050" spc="40" dirty="0">
              <a:latin typeface="Arial" panose="020B0604020202020204" pitchFamily="34" charset="0"/>
              <a:cs typeface="Arial" panose="020B0604020202020204" pitchFamily="34" charset="0"/>
            </a:rPr>
            <a:t>1</a:t>
          </a:r>
        </a:p>
      </cdr:txBody>
    </cdr:sp>
  </cdr:relSizeAnchor>
  <cdr:relSizeAnchor xmlns:cdr="http://schemas.openxmlformats.org/drawingml/2006/chartDrawing">
    <cdr:from>
      <cdr:x>0.40496</cdr:x>
      <cdr:y>0.29469</cdr:y>
    </cdr:from>
    <cdr:to>
      <cdr:x>0.42872</cdr:x>
      <cdr:y>0.35113</cdr:y>
    </cdr:to>
    <cdr:sp macro="" textlink="">
      <cdr:nvSpPr>
        <cdr:cNvPr id="3" name="TextBox 1">
          <a:extLst xmlns:a="http://schemas.openxmlformats.org/drawingml/2006/main">
            <a:ext uri="{FF2B5EF4-FFF2-40B4-BE49-F238E27FC236}">
              <a16:creationId xmlns:a16="http://schemas.microsoft.com/office/drawing/2014/main" id="{38B7FC48-2FE3-49B8-BC35-EC5044CA21EC}"/>
            </a:ext>
          </a:extLst>
        </cdr:cNvPr>
        <cdr:cNvSpPr txBox="1"/>
      </cdr:nvSpPr>
      <cdr:spPr>
        <a:xfrm xmlns:a="http://schemas.openxmlformats.org/drawingml/2006/main">
          <a:off x="2027989" y="827055"/>
          <a:ext cx="118986" cy="158402"/>
        </a:xfrm>
        <a:prstGeom xmlns:a="http://schemas.openxmlformats.org/drawingml/2006/main" prst="rect">
          <a:avLst/>
        </a:prstGeom>
        <a:noFill xmlns:a="http://schemas.openxmlformats.org/drawingml/2006/main"/>
      </cdr:spPr>
      <cdr:txBody>
        <a:bodyPr xmlns:a="http://schemas.openxmlformats.org/drawingml/2006/main" wrap="squar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1050" spc="40" dirty="0">
              <a:latin typeface="Arial" panose="020B0604020202020204" pitchFamily="34" charset="0"/>
              <a:cs typeface="Arial" panose="020B0604020202020204" pitchFamily="34" charset="0"/>
            </a:rPr>
            <a:t>2</a:t>
          </a:r>
        </a:p>
      </cdr:txBody>
    </cdr:sp>
  </cdr:relSizeAnchor>
  <cdr:relSizeAnchor xmlns:cdr="http://schemas.openxmlformats.org/drawingml/2006/chartDrawing">
    <cdr:from>
      <cdr:x>0.59168</cdr:x>
      <cdr:y>0.86696</cdr:y>
    </cdr:from>
    <cdr:to>
      <cdr:x>0.83388</cdr:x>
      <cdr:y>0.93357</cdr:y>
    </cdr:to>
    <cdr:sp macro="" textlink="'Resultat - Sammanslagning'!$M$38">
      <cdr:nvSpPr>
        <cdr:cNvPr id="5" name="TextBox 1">
          <a:extLst xmlns:a="http://schemas.openxmlformats.org/drawingml/2006/main">
            <a:ext uri="{FF2B5EF4-FFF2-40B4-BE49-F238E27FC236}">
              <a16:creationId xmlns:a16="http://schemas.microsoft.com/office/drawing/2014/main" id="{1C720894-4548-4D83-83BB-E2B159577F44}"/>
            </a:ext>
          </a:extLst>
        </cdr:cNvPr>
        <cdr:cNvSpPr txBox="1"/>
      </cdr:nvSpPr>
      <cdr:spPr>
        <a:xfrm xmlns:a="http://schemas.openxmlformats.org/drawingml/2006/main">
          <a:off x="2134854" y="2303915"/>
          <a:ext cx="873888" cy="177036"/>
        </a:xfrm>
        <a:prstGeom xmlns:a="http://schemas.openxmlformats.org/drawingml/2006/main" prst="rect">
          <a:avLst/>
        </a:prstGeom>
        <a:noFill xmlns:a="http://schemas.openxmlformats.org/drawingml/2006/main"/>
      </cdr:spPr>
      <cdr:txBody>
        <a:bodyPr xmlns:a="http://schemas.openxmlformats.org/drawingml/2006/main" wrap="square" lIns="0" tIns="0" rIns="0" bIns="0"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F05A804-CBE8-4CB1-B5A2-02D6824DC642}" type="TxLink">
            <a:rPr lang="en-US" sz="1200" b="0" i="0" u="none" strike="noStrike" spc="40" dirty="0">
              <a:solidFill>
                <a:srgbClr val="000000"/>
              </a:solidFill>
              <a:latin typeface="Arial"/>
              <a:cs typeface="Arial"/>
            </a:rPr>
            <a:pPr algn="ctr"/>
            <a:t> </a:t>
          </a:fld>
          <a:endParaRPr lang="sv-SE" sz="8800" b="0" spc="40" dirty="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0.14539</cdr:x>
      <cdr:y>0.86501</cdr:y>
    </cdr:from>
    <cdr:to>
      <cdr:x>0.54314</cdr:x>
      <cdr:y>0.93552</cdr:y>
    </cdr:to>
    <cdr:sp macro="" textlink="'Resultat - Sammanslagning'!$N$38">
      <cdr:nvSpPr>
        <cdr:cNvPr id="6" name="TextBox 1">
          <a:extLst xmlns:a="http://schemas.openxmlformats.org/drawingml/2006/main">
            <a:ext uri="{FF2B5EF4-FFF2-40B4-BE49-F238E27FC236}">
              <a16:creationId xmlns:a16="http://schemas.microsoft.com/office/drawing/2014/main" id="{1BDF62A6-00CA-464C-97F1-76DB744E7D2A}"/>
            </a:ext>
          </a:extLst>
        </cdr:cNvPr>
        <cdr:cNvSpPr txBox="1"/>
      </cdr:nvSpPr>
      <cdr:spPr>
        <a:xfrm xmlns:a="http://schemas.openxmlformats.org/drawingml/2006/main">
          <a:off x="524585" y="2298753"/>
          <a:ext cx="1435131" cy="187359"/>
        </a:xfrm>
        <a:prstGeom xmlns:a="http://schemas.openxmlformats.org/drawingml/2006/main" prst="rect">
          <a:avLst/>
        </a:prstGeom>
        <a:noFill xmlns:a="http://schemas.openxmlformats.org/drawingml/2006/main"/>
      </cdr:spPr>
      <cdr:txBody>
        <a:bodyPr xmlns:a="http://schemas.openxmlformats.org/drawingml/2006/main" wrap="square" lIns="0" tIns="0" rIns="0" bIns="0"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696C8070-9846-441B-8D32-E155B987DBA0}" type="TxLink">
            <a:rPr lang="en-US" sz="1200" b="0" i="0" u="none" strike="noStrike" spc="40" dirty="0">
              <a:solidFill>
                <a:srgbClr val="000000"/>
              </a:solidFill>
              <a:latin typeface="Arial"/>
              <a:cs typeface="Arial"/>
            </a:rPr>
            <a:pPr algn="ctr"/>
            <a:t> </a:t>
          </a:fld>
          <a:endParaRPr lang="sv-SE" sz="8800" b="0" spc="40" dirty="0">
            <a:solidFill>
              <a:sysClr val="windowText" lastClr="000000"/>
            </a:solidFill>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0.44289</cdr:x>
      <cdr:y>0.40128</cdr:y>
    </cdr:from>
    <cdr:to>
      <cdr:x>0.46666</cdr:x>
      <cdr:y>0.45773</cdr:y>
    </cdr:to>
    <cdr:sp macro="" textlink="">
      <cdr:nvSpPr>
        <cdr:cNvPr id="2" name="TextBox 1">
          <a:extLst xmlns:a="http://schemas.openxmlformats.org/drawingml/2006/main">
            <a:ext uri="{FF2B5EF4-FFF2-40B4-BE49-F238E27FC236}">
              <a16:creationId xmlns:a16="http://schemas.microsoft.com/office/drawing/2014/main" id="{40A236B4-9030-4298-9368-0FD4D56E4339}"/>
            </a:ext>
          </a:extLst>
        </cdr:cNvPr>
        <cdr:cNvSpPr txBox="1"/>
      </cdr:nvSpPr>
      <cdr:spPr>
        <a:xfrm xmlns:a="http://schemas.openxmlformats.org/drawingml/2006/main">
          <a:off x="2217905" y="1126228"/>
          <a:ext cx="119036" cy="158431"/>
        </a:xfrm>
        <a:prstGeom xmlns:a="http://schemas.openxmlformats.org/drawingml/2006/main" prst="rect">
          <a:avLst/>
        </a:prstGeom>
        <a:noFill xmlns:a="http://schemas.openxmlformats.org/drawingml/2006/main"/>
      </cdr:spPr>
      <cdr:txBody>
        <a:bodyPr xmlns:a="http://schemas.openxmlformats.org/drawingml/2006/main" vertOverflow="clip" wrap="square" lIns="0" tIns="0" rIns="0" bIns="0" rtlCol="0">
          <a:spAutoFit/>
        </a:bodyPr>
        <a:lstStyle xmlns:a="http://schemas.openxmlformats.org/drawingml/2006/main"/>
        <a:p xmlns:a="http://schemas.openxmlformats.org/drawingml/2006/main">
          <a:pPr algn="l"/>
          <a:r>
            <a:rPr lang="sv-SE" sz="1050" spc="40" dirty="0">
              <a:latin typeface="Arial" panose="020B0604020202020204" pitchFamily="34" charset="0"/>
              <a:cs typeface="Arial" panose="020B0604020202020204" pitchFamily="34" charset="0"/>
            </a:rPr>
            <a:t>1</a:t>
          </a:r>
        </a:p>
      </cdr:txBody>
    </cdr:sp>
  </cdr:relSizeAnchor>
  <cdr:relSizeAnchor xmlns:cdr="http://schemas.openxmlformats.org/drawingml/2006/chartDrawing">
    <cdr:from>
      <cdr:x>0.40496</cdr:x>
      <cdr:y>0.29469</cdr:y>
    </cdr:from>
    <cdr:to>
      <cdr:x>0.42872</cdr:x>
      <cdr:y>0.35113</cdr:y>
    </cdr:to>
    <cdr:sp macro="" textlink="">
      <cdr:nvSpPr>
        <cdr:cNvPr id="3" name="TextBox 1">
          <a:extLst xmlns:a="http://schemas.openxmlformats.org/drawingml/2006/main">
            <a:ext uri="{FF2B5EF4-FFF2-40B4-BE49-F238E27FC236}">
              <a16:creationId xmlns:a16="http://schemas.microsoft.com/office/drawing/2014/main" id="{38B7FC48-2FE3-49B8-BC35-EC5044CA21EC}"/>
            </a:ext>
          </a:extLst>
        </cdr:cNvPr>
        <cdr:cNvSpPr txBox="1"/>
      </cdr:nvSpPr>
      <cdr:spPr>
        <a:xfrm xmlns:a="http://schemas.openxmlformats.org/drawingml/2006/main">
          <a:off x="2027989" y="827055"/>
          <a:ext cx="118986" cy="158402"/>
        </a:xfrm>
        <a:prstGeom xmlns:a="http://schemas.openxmlformats.org/drawingml/2006/main" prst="rect">
          <a:avLst/>
        </a:prstGeom>
        <a:noFill xmlns:a="http://schemas.openxmlformats.org/drawingml/2006/main"/>
      </cdr:spPr>
      <cdr:txBody>
        <a:bodyPr xmlns:a="http://schemas.openxmlformats.org/drawingml/2006/main" wrap="squar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1050" spc="40" dirty="0">
              <a:latin typeface="Arial" panose="020B0604020202020204" pitchFamily="34" charset="0"/>
              <a:cs typeface="Arial" panose="020B0604020202020204" pitchFamily="34" charset="0"/>
            </a:rPr>
            <a:t>2</a:t>
          </a:r>
        </a:p>
      </cdr:txBody>
    </cdr:sp>
  </cdr:relSizeAnchor>
  <cdr:relSizeAnchor xmlns:cdr="http://schemas.openxmlformats.org/drawingml/2006/chartDrawing">
    <cdr:from>
      <cdr:x>0.59168</cdr:x>
      <cdr:y>0.86696</cdr:y>
    </cdr:from>
    <cdr:to>
      <cdr:x>0.83388</cdr:x>
      <cdr:y>0.93357</cdr:y>
    </cdr:to>
    <cdr:sp macro="" textlink="'Resultat - Sammanslagning'!$E$38">
      <cdr:nvSpPr>
        <cdr:cNvPr id="5" name="TextBox 1">
          <a:extLst xmlns:a="http://schemas.openxmlformats.org/drawingml/2006/main">
            <a:ext uri="{FF2B5EF4-FFF2-40B4-BE49-F238E27FC236}">
              <a16:creationId xmlns:a16="http://schemas.microsoft.com/office/drawing/2014/main" id="{1C720894-4548-4D83-83BB-E2B159577F44}"/>
            </a:ext>
          </a:extLst>
        </cdr:cNvPr>
        <cdr:cNvSpPr txBox="1"/>
      </cdr:nvSpPr>
      <cdr:spPr>
        <a:xfrm xmlns:a="http://schemas.openxmlformats.org/drawingml/2006/main">
          <a:off x="2134854" y="2303915"/>
          <a:ext cx="873888" cy="177036"/>
        </a:xfrm>
        <a:prstGeom xmlns:a="http://schemas.openxmlformats.org/drawingml/2006/main" prst="rect">
          <a:avLst/>
        </a:prstGeom>
        <a:noFill xmlns:a="http://schemas.openxmlformats.org/drawingml/2006/main"/>
      </cdr:spPr>
      <cdr:txBody>
        <a:bodyPr xmlns:a="http://schemas.openxmlformats.org/drawingml/2006/main" wrap="square" lIns="0" tIns="0" rIns="0" bIns="0"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23BC42D-52A0-4F24-A2B6-786788CD3A74}" type="TxLink">
            <a:rPr lang="en-US" sz="1200" b="0" i="0" u="none" strike="noStrike" spc="40" dirty="0">
              <a:solidFill>
                <a:srgbClr val="000000"/>
              </a:solidFill>
              <a:latin typeface="Arial"/>
              <a:cs typeface="Arial"/>
            </a:rPr>
            <a:pPr algn="ctr"/>
            <a:t> </a:t>
          </a:fld>
          <a:endParaRPr lang="sv-SE" sz="8800" b="0" spc="40" dirty="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0.14539</cdr:x>
      <cdr:y>0.86501</cdr:y>
    </cdr:from>
    <cdr:to>
      <cdr:x>0.54314</cdr:x>
      <cdr:y>0.93552</cdr:y>
    </cdr:to>
    <cdr:sp macro="" textlink="'Resultat - Sammanslagning'!$F$38">
      <cdr:nvSpPr>
        <cdr:cNvPr id="6" name="TextBox 1">
          <a:extLst xmlns:a="http://schemas.openxmlformats.org/drawingml/2006/main">
            <a:ext uri="{FF2B5EF4-FFF2-40B4-BE49-F238E27FC236}">
              <a16:creationId xmlns:a16="http://schemas.microsoft.com/office/drawing/2014/main" id="{1BDF62A6-00CA-464C-97F1-76DB744E7D2A}"/>
            </a:ext>
          </a:extLst>
        </cdr:cNvPr>
        <cdr:cNvSpPr txBox="1"/>
      </cdr:nvSpPr>
      <cdr:spPr>
        <a:xfrm xmlns:a="http://schemas.openxmlformats.org/drawingml/2006/main">
          <a:off x="524585" y="2298753"/>
          <a:ext cx="1435131" cy="187359"/>
        </a:xfrm>
        <a:prstGeom xmlns:a="http://schemas.openxmlformats.org/drawingml/2006/main" prst="rect">
          <a:avLst/>
        </a:prstGeom>
        <a:noFill xmlns:a="http://schemas.openxmlformats.org/drawingml/2006/main"/>
      </cdr:spPr>
      <cdr:txBody>
        <a:bodyPr xmlns:a="http://schemas.openxmlformats.org/drawingml/2006/main" wrap="square" lIns="0" tIns="0" rIns="0" bIns="0"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0B32B191-B517-4B1D-A50F-C60185AACDB4}" type="TxLink">
            <a:rPr lang="en-US" sz="1200" b="0" i="0" u="none" strike="noStrike" spc="40" dirty="0">
              <a:solidFill>
                <a:srgbClr val="000000"/>
              </a:solidFill>
              <a:latin typeface="Arial"/>
              <a:cs typeface="Arial"/>
            </a:rPr>
            <a:pPr algn="ctr"/>
            <a:t> </a:t>
          </a:fld>
          <a:endParaRPr lang="sv-SE" sz="8800" b="0" spc="40" dirty="0">
            <a:solidFill>
              <a:sysClr val="windowText" lastClr="000000"/>
            </a:solidFill>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0.44289</cdr:x>
      <cdr:y>0.40128</cdr:y>
    </cdr:from>
    <cdr:to>
      <cdr:x>0.46666</cdr:x>
      <cdr:y>0.45773</cdr:y>
    </cdr:to>
    <cdr:sp macro="" textlink="">
      <cdr:nvSpPr>
        <cdr:cNvPr id="2" name="TextBox 1">
          <a:extLst xmlns:a="http://schemas.openxmlformats.org/drawingml/2006/main">
            <a:ext uri="{FF2B5EF4-FFF2-40B4-BE49-F238E27FC236}">
              <a16:creationId xmlns:a16="http://schemas.microsoft.com/office/drawing/2014/main" id="{40A236B4-9030-4298-9368-0FD4D56E4339}"/>
            </a:ext>
          </a:extLst>
        </cdr:cNvPr>
        <cdr:cNvSpPr txBox="1"/>
      </cdr:nvSpPr>
      <cdr:spPr>
        <a:xfrm xmlns:a="http://schemas.openxmlformats.org/drawingml/2006/main">
          <a:off x="2217905" y="1126228"/>
          <a:ext cx="119036" cy="158431"/>
        </a:xfrm>
        <a:prstGeom xmlns:a="http://schemas.openxmlformats.org/drawingml/2006/main" prst="rect">
          <a:avLst/>
        </a:prstGeom>
        <a:noFill xmlns:a="http://schemas.openxmlformats.org/drawingml/2006/main"/>
      </cdr:spPr>
      <cdr:txBody>
        <a:bodyPr xmlns:a="http://schemas.openxmlformats.org/drawingml/2006/main" vertOverflow="clip" wrap="square" lIns="0" tIns="0" rIns="0" bIns="0" rtlCol="0">
          <a:spAutoFit/>
        </a:bodyPr>
        <a:lstStyle xmlns:a="http://schemas.openxmlformats.org/drawingml/2006/main"/>
        <a:p xmlns:a="http://schemas.openxmlformats.org/drawingml/2006/main">
          <a:pPr algn="l"/>
          <a:r>
            <a:rPr lang="sv-SE" sz="1050" spc="40" dirty="0">
              <a:latin typeface="Arial" panose="020B0604020202020204" pitchFamily="34" charset="0"/>
              <a:cs typeface="Arial" panose="020B0604020202020204" pitchFamily="34" charset="0"/>
            </a:rPr>
            <a:t>1</a:t>
          </a:r>
        </a:p>
      </cdr:txBody>
    </cdr:sp>
  </cdr:relSizeAnchor>
  <cdr:relSizeAnchor xmlns:cdr="http://schemas.openxmlformats.org/drawingml/2006/chartDrawing">
    <cdr:from>
      <cdr:x>0.40496</cdr:x>
      <cdr:y>0.29469</cdr:y>
    </cdr:from>
    <cdr:to>
      <cdr:x>0.42872</cdr:x>
      <cdr:y>0.35113</cdr:y>
    </cdr:to>
    <cdr:sp macro="" textlink="">
      <cdr:nvSpPr>
        <cdr:cNvPr id="3" name="TextBox 1">
          <a:extLst xmlns:a="http://schemas.openxmlformats.org/drawingml/2006/main">
            <a:ext uri="{FF2B5EF4-FFF2-40B4-BE49-F238E27FC236}">
              <a16:creationId xmlns:a16="http://schemas.microsoft.com/office/drawing/2014/main" id="{38B7FC48-2FE3-49B8-BC35-EC5044CA21EC}"/>
            </a:ext>
          </a:extLst>
        </cdr:cNvPr>
        <cdr:cNvSpPr txBox="1"/>
      </cdr:nvSpPr>
      <cdr:spPr>
        <a:xfrm xmlns:a="http://schemas.openxmlformats.org/drawingml/2006/main">
          <a:off x="2027989" y="827055"/>
          <a:ext cx="118986" cy="158402"/>
        </a:xfrm>
        <a:prstGeom xmlns:a="http://schemas.openxmlformats.org/drawingml/2006/main" prst="rect">
          <a:avLst/>
        </a:prstGeom>
        <a:noFill xmlns:a="http://schemas.openxmlformats.org/drawingml/2006/main"/>
      </cdr:spPr>
      <cdr:txBody>
        <a:bodyPr xmlns:a="http://schemas.openxmlformats.org/drawingml/2006/main" wrap="squar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1050" spc="40" dirty="0">
              <a:latin typeface="Arial" panose="020B0604020202020204" pitchFamily="34" charset="0"/>
              <a:cs typeface="Arial" panose="020B0604020202020204" pitchFamily="34" charset="0"/>
            </a:rPr>
            <a:t>2</a:t>
          </a:r>
        </a:p>
      </cdr:txBody>
    </cdr:sp>
  </cdr:relSizeAnchor>
  <cdr:relSizeAnchor xmlns:cdr="http://schemas.openxmlformats.org/drawingml/2006/chartDrawing">
    <cdr:from>
      <cdr:x>0.59168</cdr:x>
      <cdr:y>0.86696</cdr:y>
    </cdr:from>
    <cdr:to>
      <cdr:x>0.83388</cdr:x>
      <cdr:y>0.93357</cdr:y>
    </cdr:to>
    <cdr:sp macro="" textlink="'Resultat - Sammanslagning'!$E$38">
      <cdr:nvSpPr>
        <cdr:cNvPr id="5" name="TextBox 1">
          <a:extLst xmlns:a="http://schemas.openxmlformats.org/drawingml/2006/main">
            <a:ext uri="{FF2B5EF4-FFF2-40B4-BE49-F238E27FC236}">
              <a16:creationId xmlns:a16="http://schemas.microsoft.com/office/drawing/2014/main" id="{1C720894-4548-4D83-83BB-E2B159577F44}"/>
            </a:ext>
          </a:extLst>
        </cdr:cNvPr>
        <cdr:cNvSpPr txBox="1"/>
      </cdr:nvSpPr>
      <cdr:spPr>
        <a:xfrm xmlns:a="http://schemas.openxmlformats.org/drawingml/2006/main">
          <a:off x="2134854" y="2303915"/>
          <a:ext cx="873888" cy="177036"/>
        </a:xfrm>
        <a:prstGeom xmlns:a="http://schemas.openxmlformats.org/drawingml/2006/main" prst="rect">
          <a:avLst/>
        </a:prstGeom>
        <a:noFill xmlns:a="http://schemas.openxmlformats.org/drawingml/2006/main"/>
      </cdr:spPr>
      <cdr:txBody>
        <a:bodyPr xmlns:a="http://schemas.openxmlformats.org/drawingml/2006/main" wrap="square" lIns="0" tIns="0" rIns="0" bIns="0"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23BC42D-52A0-4F24-A2B6-786788CD3A74}" type="TxLink">
            <a:rPr lang="en-US" sz="1200" b="0" i="0" u="none" strike="noStrike" spc="40" dirty="0">
              <a:solidFill>
                <a:srgbClr val="000000"/>
              </a:solidFill>
              <a:latin typeface="Arial"/>
              <a:cs typeface="Arial"/>
            </a:rPr>
            <a:pPr algn="ctr"/>
            <a:t> </a:t>
          </a:fld>
          <a:endParaRPr lang="sv-SE" sz="8800" b="0" spc="40" dirty="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0.14539</cdr:x>
      <cdr:y>0.86501</cdr:y>
    </cdr:from>
    <cdr:to>
      <cdr:x>0.54314</cdr:x>
      <cdr:y>0.93552</cdr:y>
    </cdr:to>
    <cdr:sp macro="" textlink="'Resultat - Sammanslagning'!$F$38">
      <cdr:nvSpPr>
        <cdr:cNvPr id="6" name="TextBox 1">
          <a:extLst xmlns:a="http://schemas.openxmlformats.org/drawingml/2006/main">
            <a:ext uri="{FF2B5EF4-FFF2-40B4-BE49-F238E27FC236}">
              <a16:creationId xmlns:a16="http://schemas.microsoft.com/office/drawing/2014/main" id="{1BDF62A6-00CA-464C-97F1-76DB744E7D2A}"/>
            </a:ext>
          </a:extLst>
        </cdr:cNvPr>
        <cdr:cNvSpPr txBox="1"/>
      </cdr:nvSpPr>
      <cdr:spPr>
        <a:xfrm xmlns:a="http://schemas.openxmlformats.org/drawingml/2006/main">
          <a:off x="524585" y="2298753"/>
          <a:ext cx="1435131" cy="187359"/>
        </a:xfrm>
        <a:prstGeom xmlns:a="http://schemas.openxmlformats.org/drawingml/2006/main" prst="rect">
          <a:avLst/>
        </a:prstGeom>
        <a:noFill xmlns:a="http://schemas.openxmlformats.org/drawingml/2006/main"/>
      </cdr:spPr>
      <cdr:txBody>
        <a:bodyPr xmlns:a="http://schemas.openxmlformats.org/drawingml/2006/main" wrap="square" lIns="0" tIns="0" rIns="0" bIns="0"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0B32B191-B517-4B1D-A50F-C60185AACDB4}" type="TxLink">
            <a:rPr lang="en-US" sz="1200" b="0" i="0" u="none" strike="noStrike" spc="40" dirty="0">
              <a:solidFill>
                <a:srgbClr val="000000"/>
              </a:solidFill>
              <a:latin typeface="Arial"/>
              <a:cs typeface="Arial"/>
            </a:rPr>
            <a:pPr algn="ctr"/>
            <a:t> </a:t>
          </a:fld>
          <a:endParaRPr lang="sv-SE" sz="8800" b="0" spc="40" dirty="0">
            <a:solidFill>
              <a:sysClr val="windowText" lastClr="000000"/>
            </a:solidFill>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0.44289</cdr:x>
      <cdr:y>0.40128</cdr:y>
    </cdr:from>
    <cdr:to>
      <cdr:x>0.46666</cdr:x>
      <cdr:y>0.45773</cdr:y>
    </cdr:to>
    <cdr:sp macro="" textlink="">
      <cdr:nvSpPr>
        <cdr:cNvPr id="2" name="TextBox 1">
          <a:extLst xmlns:a="http://schemas.openxmlformats.org/drawingml/2006/main">
            <a:ext uri="{FF2B5EF4-FFF2-40B4-BE49-F238E27FC236}">
              <a16:creationId xmlns:a16="http://schemas.microsoft.com/office/drawing/2014/main" id="{40A236B4-9030-4298-9368-0FD4D56E4339}"/>
            </a:ext>
          </a:extLst>
        </cdr:cNvPr>
        <cdr:cNvSpPr txBox="1"/>
      </cdr:nvSpPr>
      <cdr:spPr>
        <a:xfrm xmlns:a="http://schemas.openxmlformats.org/drawingml/2006/main">
          <a:off x="2217905" y="1126228"/>
          <a:ext cx="119036" cy="158431"/>
        </a:xfrm>
        <a:prstGeom xmlns:a="http://schemas.openxmlformats.org/drawingml/2006/main" prst="rect">
          <a:avLst/>
        </a:prstGeom>
        <a:noFill xmlns:a="http://schemas.openxmlformats.org/drawingml/2006/main"/>
      </cdr:spPr>
      <cdr:txBody>
        <a:bodyPr xmlns:a="http://schemas.openxmlformats.org/drawingml/2006/main" vertOverflow="clip" wrap="square" lIns="0" tIns="0" rIns="0" bIns="0" rtlCol="0">
          <a:spAutoFit/>
        </a:bodyPr>
        <a:lstStyle xmlns:a="http://schemas.openxmlformats.org/drawingml/2006/main"/>
        <a:p xmlns:a="http://schemas.openxmlformats.org/drawingml/2006/main">
          <a:pPr algn="l"/>
          <a:r>
            <a:rPr lang="sv-SE" sz="1050" spc="40" dirty="0">
              <a:latin typeface="Arial" panose="020B0604020202020204" pitchFamily="34" charset="0"/>
              <a:cs typeface="Arial" panose="020B0604020202020204" pitchFamily="34" charset="0"/>
            </a:rPr>
            <a:t>1</a:t>
          </a:r>
        </a:p>
      </cdr:txBody>
    </cdr:sp>
  </cdr:relSizeAnchor>
  <cdr:relSizeAnchor xmlns:cdr="http://schemas.openxmlformats.org/drawingml/2006/chartDrawing">
    <cdr:from>
      <cdr:x>0.40496</cdr:x>
      <cdr:y>0.29469</cdr:y>
    </cdr:from>
    <cdr:to>
      <cdr:x>0.42872</cdr:x>
      <cdr:y>0.35113</cdr:y>
    </cdr:to>
    <cdr:sp macro="" textlink="">
      <cdr:nvSpPr>
        <cdr:cNvPr id="3" name="TextBox 1">
          <a:extLst xmlns:a="http://schemas.openxmlformats.org/drawingml/2006/main">
            <a:ext uri="{FF2B5EF4-FFF2-40B4-BE49-F238E27FC236}">
              <a16:creationId xmlns:a16="http://schemas.microsoft.com/office/drawing/2014/main" id="{38B7FC48-2FE3-49B8-BC35-EC5044CA21EC}"/>
            </a:ext>
          </a:extLst>
        </cdr:cNvPr>
        <cdr:cNvSpPr txBox="1"/>
      </cdr:nvSpPr>
      <cdr:spPr>
        <a:xfrm xmlns:a="http://schemas.openxmlformats.org/drawingml/2006/main">
          <a:off x="2027989" y="827055"/>
          <a:ext cx="118986" cy="158402"/>
        </a:xfrm>
        <a:prstGeom xmlns:a="http://schemas.openxmlformats.org/drawingml/2006/main" prst="rect">
          <a:avLst/>
        </a:prstGeom>
        <a:noFill xmlns:a="http://schemas.openxmlformats.org/drawingml/2006/main"/>
      </cdr:spPr>
      <cdr:txBody>
        <a:bodyPr xmlns:a="http://schemas.openxmlformats.org/drawingml/2006/main" wrap="squar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1050" spc="40" dirty="0">
              <a:latin typeface="Arial" panose="020B0604020202020204" pitchFamily="34" charset="0"/>
              <a:cs typeface="Arial" panose="020B0604020202020204" pitchFamily="34" charset="0"/>
            </a:rPr>
            <a:t>2</a:t>
          </a:r>
        </a:p>
      </cdr:txBody>
    </cdr:sp>
  </cdr:relSizeAnchor>
  <cdr:relSizeAnchor xmlns:cdr="http://schemas.openxmlformats.org/drawingml/2006/chartDrawing">
    <cdr:from>
      <cdr:x>0.59168</cdr:x>
      <cdr:y>0.86696</cdr:y>
    </cdr:from>
    <cdr:to>
      <cdr:x>0.83388</cdr:x>
      <cdr:y>0.93357</cdr:y>
    </cdr:to>
    <cdr:sp macro="" textlink="'Resultat - Sammanslagning'!$M$38">
      <cdr:nvSpPr>
        <cdr:cNvPr id="5" name="TextBox 1">
          <a:extLst xmlns:a="http://schemas.openxmlformats.org/drawingml/2006/main">
            <a:ext uri="{FF2B5EF4-FFF2-40B4-BE49-F238E27FC236}">
              <a16:creationId xmlns:a16="http://schemas.microsoft.com/office/drawing/2014/main" id="{1C720894-4548-4D83-83BB-E2B159577F44}"/>
            </a:ext>
          </a:extLst>
        </cdr:cNvPr>
        <cdr:cNvSpPr txBox="1"/>
      </cdr:nvSpPr>
      <cdr:spPr>
        <a:xfrm xmlns:a="http://schemas.openxmlformats.org/drawingml/2006/main">
          <a:off x="2134854" y="2303915"/>
          <a:ext cx="873888" cy="177036"/>
        </a:xfrm>
        <a:prstGeom xmlns:a="http://schemas.openxmlformats.org/drawingml/2006/main" prst="rect">
          <a:avLst/>
        </a:prstGeom>
        <a:noFill xmlns:a="http://schemas.openxmlformats.org/drawingml/2006/main"/>
      </cdr:spPr>
      <cdr:txBody>
        <a:bodyPr xmlns:a="http://schemas.openxmlformats.org/drawingml/2006/main" wrap="square" lIns="0" tIns="0" rIns="0" bIns="0"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F05A804-CBE8-4CB1-B5A2-02D6824DC642}" type="TxLink">
            <a:rPr lang="en-US" sz="1200" b="0" i="0" u="none" strike="noStrike" spc="40" dirty="0">
              <a:solidFill>
                <a:srgbClr val="000000"/>
              </a:solidFill>
              <a:latin typeface="Arial"/>
              <a:cs typeface="Arial"/>
            </a:rPr>
            <a:pPr algn="ctr"/>
            <a:t> </a:t>
          </a:fld>
          <a:endParaRPr lang="sv-SE" sz="8800" b="0" spc="40" dirty="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0.14539</cdr:x>
      <cdr:y>0.86501</cdr:y>
    </cdr:from>
    <cdr:to>
      <cdr:x>0.54314</cdr:x>
      <cdr:y>0.93552</cdr:y>
    </cdr:to>
    <cdr:sp macro="" textlink="'Resultat - Sammanslagning'!$N$38">
      <cdr:nvSpPr>
        <cdr:cNvPr id="6" name="TextBox 1">
          <a:extLst xmlns:a="http://schemas.openxmlformats.org/drawingml/2006/main">
            <a:ext uri="{FF2B5EF4-FFF2-40B4-BE49-F238E27FC236}">
              <a16:creationId xmlns:a16="http://schemas.microsoft.com/office/drawing/2014/main" id="{1BDF62A6-00CA-464C-97F1-76DB744E7D2A}"/>
            </a:ext>
          </a:extLst>
        </cdr:cNvPr>
        <cdr:cNvSpPr txBox="1"/>
      </cdr:nvSpPr>
      <cdr:spPr>
        <a:xfrm xmlns:a="http://schemas.openxmlformats.org/drawingml/2006/main">
          <a:off x="524585" y="2298753"/>
          <a:ext cx="1435131" cy="187359"/>
        </a:xfrm>
        <a:prstGeom xmlns:a="http://schemas.openxmlformats.org/drawingml/2006/main" prst="rect">
          <a:avLst/>
        </a:prstGeom>
        <a:noFill xmlns:a="http://schemas.openxmlformats.org/drawingml/2006/main"/>
      </cdr:spPr>
      <cdr:txBody>
        <a:bodyPr xmlns:a="http://schemas.openxmlformats.org/drawingml/2006/main" wrap="square" lIns="0" tIns="0" rIns="0" bIns="0"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696C8070-9846-441B-8D32-E155B987DBA0}" type="TxLink">
            <a:rPr lang="en-US" sz="1200" b="0" i="0" u="none" strike="noStrike" spc="40" dirty="0">
              <a:solidFill>
                <a:srgbClr val="000000"/>
              </a:solidFill>
              <a:latin typeface="Arial"/>
              <a:cs typeface="Arial"/>
            </a:rPr>
            <a:pPr algn="ctr"/>
            <a:t> </a:t>
          </a:fld>
          <a:endParaRPr lang="sv-SE" sz="8800" b="0" spc="40" dirty="0">
            <a:solidFill>
              <a:sysClr val="windowText" lastClr="000000"/>
            </a:solidFill>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0.44289</cdr:x>
      <cdr:y>0.40128</cdr:y>
    </cdr:from>
    <cdr:to>
      <cdr:x>0.46666</cdr:x>
      <cdr:y>0.45773</cdr:y>
    </cdr:to>
    <cdr:sp macro="" textlink="">
      <cdr:nvSpPr>
        <cdr:cNvPr id="2" name="TextBox 1">
          <a:extLst xmlns:a="http://schemas.openxmlformats.org/drawingml/2006/main">
            <a:ext uri="{FF2B5EF4-FFF2-40B4-BE49-F238E27FC236}">
              <a16:creationId xmlns:a16="http://schemas.microsoft.com/office/drawing/2014/main" id="{40A236B4-9030-4298-9368-0FD4D56E4339}"/>
            </a:ext>
          </a:extLst>
        </cdr:cNvPr>
        <cdr:cNvSpPr txBox="1"/>
      </cdr:nvSpPr>
      <cdr:spPr>
        <a:xfrm xmlns:a="http://schemas.openxmlformats.org/drawingml/2006/main">
          <a:off x="2217905" y="1126228"/>
          <a:ext cx="119036" cy="158431"/>
        </a:xfrm>
        <a:prstGeom xmlns:a="http://schemas.openxmlformats.org/drawingml/2006/main" prst="rect">
          <a:avLst/>
        </a:prstGeom>
        <a:noFill xmlns:a="http://schemas.openxmlformats.org/drawingml/2006/main"/>
      </cdr:spPr>
      <cdr:txBody>
        <a:bodyPr xmlns:a="http://schemas.openxmlformats.org/drawingml/2006/main" vertOverflow="clip" wrap="square" lIns="0" tIns="0" rIns="0" bIns="0" rtlCol="0">
          <a:spAutoFit/>
        </a:bodyPr>
        <a:lstStyle xmlns:a="http://schemas.openxmlformats.org/drawingml/2006/main"/>
        <a:p xmlns:a="http://schemas.openxmlformats.org/drawingml/2006/main">
          <a:pPr algn="l"/>
          <a:r>
            <a:rPr lang="sv-SE" sz="1050" spc="40" dirty="0">
              <a:latin typeface="Arial" panose="020B0604020202020204" pitchFamily="34" charset="0"/>
              <a:cs typeface="Arial" panose="020B0604020202020204" pitchFamily="34" charset="0"/>
            </a:rPr>
            <a:t>1</a:t>
          </a:r>
        </a:p>
      </cdr:txBody>
    </cdr:sp>
  </cdr:relSizeAnchor>
  <cdr:relSizeAnchor xmlns:cdr="http://schemas.openxmlformats.org/drawingml/2006/chartDrawing">
    <cdr:from>
      <cdr:x>0.40496</cdr:x>
      <cdr:y>0.29469</cdr:y>
    </cdr:from>
    <cdr:to>
      <cdr:x>0.42872</cdr:x>
      <cdr:y>0.35113</cdr:y>
    </cdr:to>
    <cdr:sp macro="" textlink="">
      <cdr:nvSpPr>
        <cdr:cNvPr id="3" name="TextBox 1">
          <a:extLst xmlns:a="http://schemas.openxmlformats.org/drawingml/2006/main">
            <a:ext uri="{FF2B5EF4-FFF2-40B4-BE49-F238E27FC236}">
              <a16:creationId xmlns:a16="http://schemas.microsoft.com/office/drawing/2014/main" id="{38B7FC48-2FE3-49B8-BC35-EC5044CA21EC}"/>
            </a:ext>
          </a:extLst>
        </cdr:cNvPr>
        <cdr:cNvSpPr txBox="1"/>
      </cdr:nvSpPr>
      <cdr:spPr>
        <a:xfrm xmlns:a="http://schemas.openxmlformats.org/drawingml/2006/main">
          <a:off x="2027989" y="827055"/>
          <a:ext cx="118986" cy="158402"/>
        </a:xfrm>
        <a:prstGeom xmlns:a="http://schemas.openxmlformats.org/drawingml/2006/main" prst="rect">
          <a:avLst/>
        </a:prstGeom>
        <a:noFill xmlns:a="http://schemas.openxmlformats.org/drawingml/2006/main"/>
      </cdr:spPr>
      <cdr:txBody>
        <a:bodyPr xmlns:a="http://schemas.openxmlformats.org/drawingml/2006/main" wrap="squar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1050" spc="40" dirty="0">
              <a:latin typeface="Arial" panose="020B0604020202020204" pitchFamily="34" charset="0"/>
              <a:cs typeface="Arial" panose="020B0604020202020204" pitchFamily="34" charset="0"/>
            </a:rPr>
            <a:t>2</a:t>
          </a:r>
        </a:p>
      </cdr:txBody>
    </cdr:sp>
  </cdr:relSizeAnchor>
  <cdr:relSizeAnchor xmlns:cdr="http://schemas.openxmlformats.org/drawingml/2006/chartDrawing">
    <cdr:from>
      <cdr:x>0.59168</cdr:x>
      <cdr:y>0.86696</cdr:y>
    </cdr:from>
    <cdr:to>
      <cdr:x>0.83388</cdr:x>
      <cdr:y>0.93357</cdr:y>
    </cdr:to>
    <cdr:sp macro="" textlink="'Resultat - Sammanslagning'!$E$38">
      <cdr:nvSpPr>
        <cdr:cNvPr id="5" name="TextBox 1">
          <a:extLst xmlns:a="http://schemas.openxmlformats.org/drawingml/2006/main">
            <a:ext uri="{FF2B5EF4-FFF2-40B4-BE49-F238E27FC236}">
              <a16:creationId xmlns:a16="http://schemas.microsoft.com/office/drawing/2014/main" id="{1C720894-4548-4D83-83BB-E2B159577F44}"/>
            </a:ext>
          </a:extLst>
        </cdr:cNvPr>
        <cdr:cNvSpPr txBox="1"/>
      </cdr:nvSpPr>
      <cdr:spPr>
        <a:xfrm xmlns:a="http://schemas.openxmlformats.org/drawingml/2006/main">
          <a:off x="2134854" y="2303915"/>
          <a:ext cx="873888" cy="177036"/>
        </a:xfrm>
        <a:prstGeom xmlns:a="http://schemas.openxmlformats.org/drawingml/2006/main" prst="rect">
          <a:avLst/>
        </a:prstGeom>
        <a:noFill xmlns:a="http://schemas.openxmlformats.org/drawingml/2006/main"/>
      </cdr:spPr>
      <cdr:txBody>
        <a:bodyPr xmlns:a="http://schemas.openxmlformats.org/drawingml/2006/main" wrap="square" lIns="0" tIns="0" rIns="0" bIns="0"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23BC42D-52A0-4F24-A2B6-786788CD3A74}" type="TxLink">
            <a:rPr lang="en-US" sz="1200" b="0" i="0" u="none" strike="noStrike" spc="40" dirty="0">
              <a:solidFill>
                <a:srgbClr val="000000"/>
              </a:solidFill>
              <a:latin typeface="Arial"/>
              <a:cs typeface="Arial"/>
            </a:rPr>
            <a:pPr algn="ctr"/>
            <a:t> </a:t>
          </a:fld>
          <a:endParaRPr lang="sv-SE" sz="8800" b="0" spc="40" dirty="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0.14539</cdr:x>
      <cdr:y>0.86501</cdr:y>
    </cdr:from>
    <cdr:to>
      <cdr:x>0.54314</cdr:x>
      <cdr:y>0.93552</cdr:y>
    </cdr:to>
    <cdr:sp macro="" textlink="'Resultat - Sammanslagning'!$F$38">
      <cdr:nvSpPr>
        <cdr:cNvPr id="6" name="TextBox 1">
          <a:extLst xmlns:a="http://schemas.openxmlformats.org/drawingml/2006/main">
            <a:ext uri="{FF2B5EF4-FFF2-40B4-BE49-F238E27FC236}">
              <a16:creationId xmlns:a16="http://schemas.microsoft.com/office/drawing/2014/main" id="{1BDF62A6-00CA-464C-97F1-76DB744E7D2A}"/>
            </a:ext>
          </a:extLst>
        </cdr:cNvPr>
        <cdr:cNvSpPr txBox="1"/>
      </cdr:nvSpPr>
      <cdr:spPr>
        <a:xfrm xmlns:a="http://schemas.openxmlformats.org/drawingml/2006/main">
          <a:off x="524585" y="2298753"/>
          <a:ext cx="1435131" cy="187359"/>
        </a:xfrm>
        <a:prstGeom xmlns:a="http://schemas.openxmlformats.org/drawingml/2006/main" prst="rect">
          <a:avLst/>
        </a:prstGeom>
        <a:noFill xmlns:a="http://schemas.openxmlformats.org/drawingml/2006/main"/>
      </cdr:spPr>
      <cdr:txBody>
        <a:bodyPr xmlns:a="http://schemas.openxmlformats.org/drawingml/2006/main" wrap="square" lIns="0" tIns="0" rIns="0" bIns="0"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0B32B191-B517-4B1D-A50F-C60185AACDB4}" type="TxLink">
            <a:rPr lang="en-US" sz="1200" b="0" i="0" u="none" strike="noStrike" spc="40" dirty="0">
              <a:solidFill>
                <a:srgbClr val="000000"/>
              </a:solidFill>
              <a:latin typeface="Arial"/>
              <a:cs typeface="Arial"/>
            </a:rPr>
            <a:pPr algn="ctr"/>
            <a:t> </a:t>
          </a:fld>
          <a:endParaRPr lang="sv-SE" sz="8800" b="0" spc="40" dirty="0">
            <a:solidFill>
              <a:sysClr val="windowText" lastClr="000000"/>
            </a:solidFill>
          </a:endParaRPr>
        </a:p>
      </cdr:txBody>
    </cdr:sp>
  </cdr:relSizeAnchor>
</c:userShapes>
</file>

<file path=xl/drawings/drawing27.xml><?xml version="1.0" encoding="utf-8"?>
<c:userShapes xmlns:c="http://schemas.openxmlformats.org/drawingml/2006/chart">
  <cdr:relSizeAnchor xmlns:cdr="http://schemas.openxmlformats.org/drawingml/2006/chartDrawing">
    <cdr:from>
      <cdr:x>0.44289</cdr:x>
      <cdr:y>0.40128</cdr:y>
    </cdr:from>
    <cdr:to>
      <cdr:x>0.46666</cdr:x>
      <cdr:y>0.45773</cdr:y>
    </cdr:to>
    <cdr:sp macro="" textlink="">
      <cdr:nvSpPr>
        <cdr:cNvPr id="2" name="TextBox 1">
          <a:extLst xmlns:a="http://schemas.openxmlformats.org/drawingml/2006/main">
            <a:ext uri="{FF2B5EF4-FFF2-40B4-BE49-F238E27FC236}">
              <a16:creationId xmlns:a16="http://schemas.microsoft.com/office/drawing/2014/main" id="{40A236B4-9030-4298-9368-0FD4D56E4339}"/>
            </a:ext>
          </a:extLst>
        </cdr:cNvPr>
        <cdr:cNvSpPr txBox="1"/>
      </cdr:nvSpPr>
      <cdr:spPr>
        <a:xfrm xmlns:a="http://schemas.openxmlformats.org/drawingml/2006/main">
          <a:off x="2217905" y="1126228"/>
          <a:ext cx="119036" cy="158431"/>
        </a:xfrm>
        <a:prstGeom xmlns:a="http://schemas.openxmlformats.org/drawingml/2006/main" prst="rect">
          <a:avLst/>
        </a:prstGeom>
        <a:noFill xmlns:a="http://schemas.openxmlformats.org/drawingml/2006/main"/>
      </cdr:spPr>
      <cdr:txBody>
        <a:bodyPr xmlns:a="http://schemas.openxmlformats.org/drawingml/2006/main" vertOverflow="clip" wrap="square" lIns="0" tIns="0" rIns="0" bIns="0" rtlCol="0">
          <a:spAutoFit/>
        </a:bodyPr>
        <a:lstStyle xmlns:a="http://schemas.openxmlformats.org/drawingml/2006/main"/>
        <a:p xmlns:a="http://schemas.openxmlformats.org/drawingml/2006/main">
          <a:pPr algn="l"/>
          <a:r>
            <a:rPr lang="sv-SE" sz="1050" spc="40" dirty="0">
              <a:latin typeface="Arial" panose="020B0604020202020204" pitchFamily="34" charset="0"/>
              <a:cs typeface="Arial" panose="020B0604020202020204" pitchFamily="34" charset="0"/>
            </a:rPr>
            <a:t>1</a:t>
          </a:r>
        </a:p>
      </cdr:txBody>
    </cdr:sp>
  </cdr:relSizeAnchor>
  <cdr:relSizeAnchor xmlns:cdr="http://schemas.openxmlformats.org/drawingml/2006/chartDrawing">
    <cdr:from>
      <cdr:x>0.40496</cdr:x>
      <cdr:y>0.29469</cdr:y>
    </cdr:from>
    <cdr:to>
      <cdr:x>0.42872</cdr:x>
      <cdr:y>0.35113</cdr:y>
    </cdr:to>
    <cdr:sp macro="" textlink="">
      <cdr:nvSpPr>
        <cdr:cNvPr id="3" name="TextBox 1">
          <a:extLst xmlns:a="http://schemas.openxmlformats.org/drawingml/2006/main">
            <a:ext uri="{FF2B5EF4-FFF2-40B4-BE49-F238E27FC236}">
              <a16:creationId xmlns:a16="http://schemas.microsoft.com/office/drawing/2014/main" id="{38B7FC48-2FE3-49B8-BC35-EC5044CA21EC}"/>
            </a:ext>
          </a:extLst>
        </cdr:cNvPr>
        <cdr:cNvSpPr txBox="1"/>
      </cdr:nvSpPr>
      <cdr:spPr>
        <a:xfrm xmlns:a="http://schemas.openxmlformats.org/drawingml/2006/main">
          <a:off x="2027989" y="827055"/>
          <a:ext cx="118986" cy="158402"/>
        </a:xfrm>
        <a:prstGeom xmlns:a="http://schemas.openxmlformats.org/drawingml/2006/main" prst="rect">
          <a:avLst/>
        </a:prstGeom>
        <a:noFill xmlns:a="http://schemas.openxmlformats.org/drawingml/2006/main"/>
      </cdr:spPr>
      <cdr:txBody>
        <a:bodyPr xmlns:a="http://schemas.openxmlformats.org/drawingml/2006/main" wrap="squar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1050" spc="40" dirty="0">
              <a:latin typeface="Arial" panose="020B0604020202020204" pitchFamily="34" charset="0"/>
              <a:cs typeface="Arial" panose="020B0604020202020204" pitchFamily="34" charset="0"/>
            </a:rPr>
            <a:t>2</a:t>
          </a:r>
        </a:p>
      </cdr:txBody>
    </cdr:sp>
  </cdr:relSizeAnchor>
  <cdr:relSizeAnchor xmlns:cdr="http://schemas.openxmlformats.org/drawingml/2006/chartDrawing">
    <cdr:from>
      <cdr:x>0.59168</cdr:x>
      <cdr:y>0.86696</cdr:y>
    </cdr:from>
    <cdr:to>
      <cdr:x>0.83388</cdr:x>
      <cdr:y>0.93357</cdr:y>
    </cdr:to>
    <cdr:sp macro="" textlink="'Resultat - Sammanslagning'!$E$38">
      <cdr:nvSpPr>
        <cdr:cNvPr id="5" name="TextBox 1">
          <a:extLst xmlns:a="http://schemas.openxmlformats.org/drawingml/2006/main">
            <a:ext uri="{FF2B5EF4-FFF2-40B4-BE49-F238E27FC236}">
              <a16:creationId xmlns:a16="http://schemas.microsoft.com/office/drawing/2014/main" id="{1C720894-4548-4D83-83BB-E2B159577F44}"/>
            </a:ext>
          </a:extLst>
        </cdr:cNvPr>
        <cdr:cNvSpPr txBox="1"/>
      </cdr:nvSpPr>
      <cdr:spPr>
        <a:xfrm xmlns:a="http://schemas.openxmlformats.org/drawingml/2006/main">
          <a:off x="2134854" y="2303915"/>
          <a:ext cx="873888" cy="177036"/>
        </a:xfrm>
        <a:prstGeom xmlns:a="http://schemas.openxmlformats.org/drawingml/2006/main" prst="rect">
          <a:avLst/>
        </a:prstGeom>
        <a:noFill xmlns:a="http://schemas.openxmlformats.org/drawingml/2006/main"/>
      </cdr:spPr>
      <cdr:txBody>
        <a:bodyPr xmlns:a="http://schemas.openxmlformats.org/drawingml/2006/main" wrap="square" lIns="0" tIns="0" rIns="0" bIns="0"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23BC42D-52A0-4F24-A2B6-786788CD3A74}" type="TxLink">
            <a:rPr lang="en-US" sz="1200" b="0" i="0" u="none" strike="noStrike" spc="40" dirty="0">
              <a:solidFill>
                <a:srgbClr val="000000"/>
              </a:solidFill>
              <a:latin typeface="Arial"/>
              <a:cs typeface="Arial"/>
            </a:rPr>
            <a:pPr algn="ctr"/>
            <a:t> </a:t>
          </a:fld>
          <a:endParaRPr lang="sv-SE" sz="8800" b="0" spc="40" dirty="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0.14539</cdr:x>
      <cdr:y>0.86501</cdr:y>
    </cdr:from>
    <cdr:to>
      <cdr:x>0.54314</cdr:x>
      <cdr:y>0.93552</cdr:y>
    </cdr:to>
    <cdr:sp macro="" textlink="'Resultat - Sammanslagning'!$F$38">
      <cdr:nvSpPr>
        <cdr:cNvPr id="6" name="TextBox 1">
          <a:extLst xmlns:a="http://schemas.openxmlformats.org/drawingml/2006/main">
            <a:ext uri="{FF2B5EF4-FFF2-40B4-BE49-F238E27FC236}">
              <a16:creationId xmlns:a16="http://schemas.microsoft.com/office/drawing/2014/main" id="{1BDF62A6-00CA-464C-97F1-76DB744E7D2A}"/>
            </a:ext>
          </a:extLst>
        </cdr:cNvPr>
        <cdr:cNvSpPr txBox="1"/>
      </cdr:nvSpPr>
      <cdr:spPr>
        <a:xfrm xmlns:a="http://schemas.openxmlformats.org/drawingml/2006/main">
          <a:off x="524585" y="2298753"/>
          <a:ext cx="1435131" cy="187359"/>
        </a:xfrm>
        <a:prstGeom xmlns:a="http://schemas.openxmlformats.org/drawingml/2006/main" prst="rect">
          <a:avLst/>
        </a:prstGeom>
        <a:noFill xmlns:a="http://schemas.openxmlformats.org/drawingml/2006/main"/>
      </cdr:spPr>
      <cdr:txBody>
        <a:bodyPr xmlns:a="http://schemas.openxmlformats.org/drawingml/2006/main" wrap="square" lIns="0" tIns="0" rIns="0" bIns="0"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0B32B191-B517-4B1D-A50F-C60185AACDB4}" type="TxLink">
            <a:rPr lang="en-US" sz="1200" b="0" i="0" u="none" strike="noStrike" spc="40" dirty="0">
              <a:solidFill>
                <a:srgbClr val="000000"/>
              </a:solidFill>
              <a:latin typeface="Arial"/>
              <a:cs typeface="Arial"/>
            </a:rPr>
            <a:pPr algn="ctr"/>
            <a:t> </a:t>
          </a:fld>
          <a:endParaRPr lang="sv-SE" sz="8800" b="0" spc="40" dirty="0">
            <a:solidFill>
              <a:sysClr val="windowText" lastClr="000000"/>
            </a:solidFill>
          </a:endParaRPr>
        </a:p>
      </cdr:txBody>
    </cdr:sp>
  </cdr:relSizeAnchor>
</c:userShapes>
</file>

<file path=xl/drawings/drawing3.xml><?xml version="1.0" encoding="utf-8"?>
<xdr:wsDr xmlns:xdr="http://schemas.openxmlformats.org/drawingml/2006/spreadsheetDrawing" xmlns:a="http://schemas.openxmlformats.org/drawingml/2006/main">
  <xdr:twoCellAnchor>
    <xdr:from>
      <xdr:col>6</xdr:col>
      <xdr:colOff>276224</xdr:colOff>
      <xdr:row>247</xdr:row>
      <xdr:rowOff>135218</xdr:rowOff>
    </xdr:from>
    <xdr:to>
      <xdr:col>8</xdr:col>
      <xdr:colOff>1352549</xdr:colOff>
      <xdr:row>263</xdr:row>
      <xdr:rowOff>160618</xdr:rowOff>
    </xdr:to>
    <xdr:graphicFrame macro="">
      <xdr:nvGraphicFramePr>
        <xdr:cNvPr id="2" name="Chart 1">
          <a:extLst>
            <a:ext uri="{FF2B5EF4-FFF2-40B4-BE49-F238E27FC236}">
              <a16:creationId xmlns:a16="http://schemas.microsoft.com/office/drawing/2014/main" id="{17218E9F-E7DF-454F-AC5D-F5A1A33FFB8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498662</xdr:colOff>
      <xdr:row>4</xdr:row>
      <xdr:rowOff>5601</xdr:rowOff>
    </xdr:from>
    <xdr:to>
      <xdr:col>8</xdr:col>
      <xdr:colOff>1342676</xdr:colOff>
      <xdr:row>14</xdr:row>
      <xdr:rowOff>100853</xdr:rowOff>
    </xdr:to>
    <xdr:grpSp>
      <xdr:nvGrpSpPr>
        <xdr:cNvPr id="6" name="Group 5">
          <a:extLst>
            <a:ext uri="{FF2B5EF4-FFF2-40B4-BE49-F238E27FC236}">
              <a16:creationId xmlns:a16="http://schemas.microsoft.com/office/drawing/2014/main" id="{CD063A11-72F7-4850-ADD9-FFBE7C057B20}"/>
            </a:ext>
          </a:extLst>
        </xdr:cNvPr>
        <xdr:cNvGrpSpPr>
          <a:grpSpLocks noChangeAspect="1"/>
        </xdr:cNvGrpSpPr>
      </xdr:nvGrpSpPr>
      <xdr:grpSpPr>
        <a:xfrm>
          <a:off x="14449986" y="1070160"/>
          <a:ext cx="2110278" cy="1989046"/>
          <a:chOff x="13775531" y="954646"/>
          <a:chExt cx="2381250" cy="2248136"/>
        </a:xfrm>
      </xdr:grpSpPr>
      <xdr:sp macro="" textlink="">
        <xdr:nvSpPr>
          <xdr:cNvPr id="5" name="Rectangle 4">
            <a:extLst>
              <a:ext uri="{FF2B5EF4-FFF2-40B4-BE49-F238E27FC236}">
                <a16:creationId xmlns:a16="http://schemas.microsoft.com/office/drawing/2014/main" id="{684BE44C-336D-4A90-B3DA-DC4F0052CF3B}"/>
              </a:ext>
            </a:extLst>
          </xdr:cNvPr>
          <xdr:cNvSpPr>
            <a:spLocks noChangeAspect="1"/>
          </xdr:cNvSpPr>
        </xdr:nvSpPr>
        <xdr:spPr>
          <a:xfrm>
            <a:off x="13775531" y="954646"/>
            <a:ext cx="2381250" cy="2248136"/>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tIns="90000" bIns="90000" rtlCol="0" anchor="ctr"/>
          <a:lstStyle/>
          <a:p>
            <a:pPr algn="ctr"/>
            <a:endParaRPr lang="sv-SE" sz="1200" spc="40" dirty="0">
              <a:solidFill>
                <a:schemeClr val="tx1"/>
              </a:solidFill>
            </a:endParaRPr>
          </a:p>
        </xdr:txBody>
      </xdr:sp>
      <xdr:pic>
        <xdr:nvPicPr>
          <xdr:cNvPr id="3" name="Picture 2">
            <a:extLst>
              <a:ext uri="{FF2B5EF4-FFF2-40B4-BE49-F238E27FC236}">
                <a16:creationId xmlns:a16="http://schemas.microsoft.com/office/drawing/2014/main" id="{E8C53FFC-B6F0-442F-8AA3-43991C7AEC3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003803" y="1181938"/>
            <a:ext cx="1892197" cy="1794893"/>
          </a:xfrm>
          <a:prstGeom prst="rect">
            <a:avLst/>
          </a:prstGeom>
        </xdr:spPr>
      </xdr:pic>
    </xdr:grpSp>
    <xdr:clientData/>
  </xdr:twoCellAnchor>
</xdr:wsDr>
</file>

<file path=xl/drawings/drawing4.xml><?xml version="1.0" encoding="utf-8"?>
<c:userShapes xmlns:c="http://schemas.openxmlformats.org/drawingml/2006/chart">
  <cdr:relSizeAnchor xmlns:cdr="http://schemas.openxmlformats.org/drawingml/2006/chartDrawing">
    <cdr:from>
      <cdr:x>0.45483</cdr:x>
      <cdr:y>0.37767</cdr:y>
    </cdr:from>
    <cdr:to>
      <cdr:x>0.4786</cdr:x>
      <cdr:y>0.43412</cdr:y>
    </cdr:to>
    <cdr:sp macro="" textlink="">
      <cdr:nvSpPr>
        <cdr:cNvPr id="2" name="TextBox 1">
          <a:extLst xmlns:a="http://schemas.openxmlformats.org/drawingml/2006/main">
            <a:ext uri="{FF2B5EF4-FFF2-40B4-BE49-F238E27FC236}">
              <a16:creationId xmlns:a16="http://schemas.microsoft.com/office/drawing/2014/main" id="{40A236B4-9030-4298-9368-0FD4D56E4339}"/>
            </a:ext>
          </a:extLst>
        </cdr:cNvPr>
        <cdr:cNvSpPr txBox="1"/>
      </cdr:nvSpPr>
      <cdr:spPr>
        <a:xfrm xmlns:a="http://schemas.openxmlformats.org/drawingml/2006/main">
          <a:off x="2144214" y="1057728"/>
          <a:ext cx="112059" cy="158098"/>
        </a:xfrm>
        <a:prstGeom xmlns:a="http://schemas.openxmlformats.org/drawingml/2006/main" prst="rect">
          <a:avLst/>
        </a:prstGeom>
        <a:noFill xmlns:a="http://schemas.openxmlformats.org/drawingml/2006/main"/>
      </cdr:spPr>
      <cdr:txBody>
        <a:bodyPr xmlns:a="http://schemas.openxmlformats.org/drawingml/2006/main" vertOverflow="clip" wrap="square" lIns="0" tIns="0" rIns="0" bIns="0" rtlCol="0">
          <a:spAutoFit/>
        </a:bodyPr>
        <a:lstStyle xmlns:a="http://schemas.openxmlformats.org/drawingml/2006/main"/>
        <a:p xmlns:a="http://schemas.openxmlformats.org/drawingml/2006/main">
          <a:pPr algn="l"/>
          <a:r>
            <a:rPr lang="sv-SE" sz="1050" spc="40" dirty="0">
              <a:latin typeface="Arial" panose="020B0604020202020204" pitchFamily="34" charset="0"/>
              <a:cs typeface="Arial" panose="020B0604020202020204" pitchFamily="34" charset="0"/>
            </a:rPr>
            <a:t>1</a:t>
          </a:r>
        </a:p>
      </cdr:txBody>
    </cdr:sp>
  </cdr:relSizeAnchor>
  <cdr:relSizeAnchor xmlns:cdr="http://schemas.openxmlformats.org/drawingml/2006/chartDrawing">
    <cdr:from>
      <cdr:x>0.40945</cdr:x>
      <cdr:y>0.28276</cdr:y>
    </cdr:from>
    <cdr:to>
      <cdr:x>0.43321</cdr:x>
      <cdr:y>0.3392</cdr:y>
    </cdr:to>
    <cdr:sp macro="" textlink="">
      <cdr:nvSpPr>
        <cdr:cNvPr id="3" name="TextBox 1">
          <a:extLst xmlns:a="http://schemas.openxmlformats.org/drawingml/2006/main">
            <a:ext uri="{FF2B5EF4-FFF2-40B4-BE49-F238E27FC236}">
              <a16:creationId xmlns:a16="http://schemas.microsoft.com/office/drawing/2014/main" id="{38B7FC48-2FE3-49B8-BC35-EC5044CA21EC}"/>
            </a:ext>
          </a:extLst>
        </cdr:cNvPr>
        <cdr:cNvSpPr txBox="1"/>
      </cdr:nvSpPr>
      <cdr:spPr>
        <a:xfrm xmlns:a="http://schemas.openxmlformats.org/drawingml/2006/main">
          <a:off x="1930294" y="791915"/>
          <a:ext cx="112012" cy="158070"/>
        </a:xfrm>
        <a:prstGeom xmlns:a="http://schemas.openxmlformats.org/drawingml/2006/main" prst="rect">
          <a:avLst/>
        </a:prstGeom>
        <a:noFill xmlns:a="http://schemas.openxmlformats.org/drawingml/2006/main"/>
      </cdr:spPr>
      <cdr:txBody>
        <a:bodyPr xmlns:a="http://schemas.openxmlformats.org/drawingml/2006/main" wrap="squar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1050" spc="40" dirty="0">
              <a:latin typeface="Arial" panose="020B0604020202020204" pitchFamily="34" charset="0"/>
              <a:cs typeface="Arial" panose="020B0604020202020204" pitchFamily="34" charset="0"/>
            </a:rPr>
            <a:t>2</a:t>
          </a:r>
        </a:p>
      </cdr:txBody>
    </cdr:sp>
  </cdr:relSizeAnchor>
</c:userShapes>
</file>

<file path=xl/drawings/drawing5.xml><?xml version="1.0" encoding="utf-8"?>
<xdr:wsDr xmlns:xdr="http://schemas.openxmlformats.org/drawingml/2006/spreadsheetDrawing" xmlns:a="http://schemas.openxmlformats.org/drawingml/2006/main">
  <xdr:twoCellAnchor editAs="oneCell">
    <xdr:from>
      <xdr:col>6</xdr:col>
      <xdr:colOff>238164</xdr:colOff>
      <xdr:row>40</xdr:row>
      <xdr:rowOff>188962</xdr:rowOff>
    </xdr:from>
    <xdr:to>
      <xdr:col>6</xdr:col>
      <xdr:colOff>1180281</xdr:colOff>
      <xdr:row>46</xdr:row>
      <xdr:rowOff>45700</xdr:rowOff>
    </xdr:to>
    <xdr:pic>
      <xdr:nvPicPr>
        <xdr:cNvPr id="6" name="Picture 2">
          <a:extLst>
            <a:ext uri="{FF2B5EF4-FFF2-40B4-BE49-F238E27FC236}">
              <a16:creationId xmlns:a16="http://schemas.microsoft.com/office/drawing/2014/main" id="{CD1F335B-71F5-40C8-9D93-5F02B16E8E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50985" y="7509605"/>
          <a:ext cx="942117" cy="907663"/>
        </a:xfrm>
        <a:prstGeom prst="rect">
          <a:avLst/>
        </a:prstGeom>
      </xdr:spPr>
    </xdr:pic>
    <xdr:clientData/>
  </xdr:twoCellAnchor>
  <xdr:twoCellAnchor>
    <xdr:from>
      <xdr:col>1</xdr:col>
      <xdr:colOff>9778</xdr:colOff>
      <xdr:row>9</xdr:row>
      <xdr:rowOff>20004</xdr:rowOff>
    </xdr:from>
    <xdr:to>
      <xdr:col>6</xdr:col>
      <xdr:colOff>1075085</xdr:colOff>
      <xdr:row>26</xdr:row>
      <xdr:rowOff>10479</xdr:rowOff>
    </xdr:to>
    <xdr:graphicFrame macro="">
      <xdr:nvGraphicFramePr>
        <xdr:cNvPr id="5" name="Chart 1">
          <a:extLst>
            <a:ext uri="{FF2B5EF4-FFF2-40B4-BE49-F238E27FC236}">
              <a16:creationId xmlns:a16="http://schemas.microsoft.com/office/drawing/2014/main" id="{F18A8031-DA52-496D-B17B-32C7F6896E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0.44289</cdr:x>
      <cdr:y>0.40128</cdr:y>
    </cdr:from>
    <cdr:to>
      <cdr:x>0.46666</cdr:x>
      <cdr:y>0.45773</cdr:y>
    </cdr:to>
    <cdr:sp macro="" textlink="">
      <cdr:nvSpPr>
        <cdr:cNvPr id="2" name="TextBox 1">
          <a:extLst xmlns:a="http://schemas.openxmlformats.org/drawingml/2006/main">
            <a:ext uri="{FF2B5EF4-FFF2-40B4-BE49-F238E27FC236}">
              <a16:creationId xmlns:a16="http://schemas.microsoft.com/office/drawing/2014/main" id="{40A236B4-9030-4298-9368-0FD4D56E4339}"/>
            </a:ext>
          </a:extLst>
        </cdr:cNvPr>
        <cdr:cNvSpPr txBox="1"/>
      </cdr:nvSpPr>
      <cdr:spPr>
        <a:xfrm xmlns:a="http://schemas.openxmlformats.org/drawingml/2006/main">
          <a:off x="2217905" y="1126228"/>
          <a:ext cx="119036" cy="158431"/>
        </a:xfrm>
        <a:prstGeom xmlns:a="http://schemas.openxmlformats.org/drawingml/2006/main" prst="rect">
          <a:avLst/>
        </a:prstGeom>
        <a:noFill xmlns:a="http://schemas.openxmlformats.org/drawingml/2006/main"/>
      </cdr:spPr>
      <cdr:txBody>
        <a:bodyPr xmlns:a="http://schemas.openxmlformats.org/drawingml/2006/main" vertOverflow="clip" wrap="square" lIns="0" tIns="0" rIns="0" bIns="0" rtlCol="0">
          <a:spAutoFit/>
        </a:bodyPr>
        <a:lstStyle xmlns:a="http://schemas.openxmlformats.org/drawingml/2006/main"/>
        <a:p xmlns:a="http://schemas.openxmlformats.org/drawingml/2006/main">
          <a:pPr algn="l"/>
          <a:r>
            <a:rPr lang="sv-SE" sz="1050" spc="40" dirty="0">
              <a:latin typeface="Arial" panose="020B0604020202020204" pitchFamily="34" charset="0"/>
              <a:cs typeface="Arial" panose="020B0604020202020204" pitchFamily="34" charset="0"/>
            </a:rPr>
            <a:t>1</a:t>
          </a:r>
        </a:p>
      </cdr:txBody>
    </cdr:sp>
  </cdr:relSizeAnchor>
  <cdr:relSizeAnchor xmlns:cdr="http://schemas.openxmlformats.org/drawingml/2006/chartDrawing">
    <cdr:from>
      <cdr:x>0.40496</cdr:x>
      <cdr:y>0.29469</cdr:y>
    </cdr:from>
    <cdr:to>
      <cdr:x>0.42872</cdr:x>
      <cdr:y>0.35113</cdr:y>
    </cdr:to>
    <cdr:sp macro="" textlink="">
      <cdr:nvSpPr>
        <cdr:cNvPr id="3" name="TextBox 1">
          <a:extLst xmlns:a="http://schemas.openxmlformats.org/drawingml/2006/main">
            <a:ext uri="{FF2B5EF4-FFF2-40B4-BE49-F238E27FC236}">
              <a16:creationId xmlns:a16="http://schemas.microsoft.com/office/drawing/2014/main" id="{38B7FC48-2FE3-49B8-BC35-EC5044CA21EC}"/>
            </a:ext>
          </a:extLst>
        </cdr:cNvPr>
        <cdr:cNvSpPr txBox="1"/>
      </cdr:nvSpPr>
      <cdr:spPr>
        <a:xfrm xmlns:a="http://schemas.openxmlformats.org/drawingml/2006/main">
          <a:off x="2027989" y="827055"/>
          <a:ext cx="118986" cy="158402"/>
        </a:xfrm>
        <a:prstGeom xmlns:a="http://schemas.openxmlformats.org/drawingml/2006/main" prst="rect">
          <a:avLst/>
        </a:prstGeom>
        <a:noFill xmlns:a="http://schemas.openxmlformats.org/drawingml/2006/main"/>
      </cdr:spPr>
      <cdr:txBody>
        <a:bodyPr xmlns:a="http://schemas.openxmlformats.org/drawingml/2006/main" wrap="squar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1050" spc="40" dirty="0">
              <a:latin typeface="Arial" panose="020B0604020202020204" pitchFamily="34" charset="0"/>
              <a:cs typeface="Arial" panose="020B0604020202020204" pitchFamily="34" charset="0"/>
            </a:rPr>
            <a:t>2</a:t>
          </a:r>
        </a:p>
      </cdr:txBody>
    </cdr:sp>
  </cdr:relSizeAnchor>
  <cdr:relSizeAnchor xmlns:cdr="http://schemas.openxmlformats.org/drawingml/2006/chartDrawing">
    <cdr:from>
      <cdr:x>0.59168</cdr:x>
      <cdr:y>0.85587</cdr:y>
    </cdr:from>
    <cdr:to>
      <cdr:x>0.73513</cdr:x>
      <cdr:y>0.94466</cdr:y>
    </cdr:to>
    <cdr:sp macro="" textlink="Utvärderingsverktyg!$D$257">
      <cdr:nvSpPr>
        <cdr:cNvPr id="5" name="TextBox 1">
          <a:extLst xmlns:a="http://schemas.openxmlformats.org/drawingml/2006/main">
            <a:ext uri="{FF2B5EF4-FFF2-40B4-BE49-F238E27FC236}">
              <a16:creationId xmlns:a16="http://schemas.microsoft.com/office/drawing/2014/main" id="{1C720894-4548-4D83-83BB-E2B159577F44}"/>
            </a:ext>
          </a:extLst>
        </cdr:cNvPr>
        <cdr:cNvSpPr txBox="1"/>
      </cdr:nvSpPr>
      <cdr:spPr>
        <a:xfrm xmlns:a="http://schemas.openxmlformats.org/drawingml/2006/main">
          <a:off x="3202876" y="2274451"/>
          <a:ext cx="776522" cy="235962"/>
        </a:xfrm>
        <a:prstGeom xmlns:a="http://schemas.openxmlformats.org/drawingml/2006/main" prst="rect">
          <a:avLst/>
        </a:prstGeom>
        <a:noFill xmlns:a="http://schemas.openxmlformats.org/drawingml/2006/main"/>
      </cdr:spPr>
      <cdr:txBody>
        <a:bodyPr xmlns:a="http://schemas.openxmlformats.org/drawingml/2006/main" wrap="square" lIns="0" tIns="0" rIns="0" bIns="0"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150E19F-2285-4C6A-98A8-B546472C8BE3}" type="TxLink">
            <a:rPr lang="en-US" sz="1600" b="0" i="0" u="none" strike="noStrike" spc="40" dirty="0">
              <a:solidFill>
                <a:srgbClr val="FFFFCC"/>
              </a:solidFill>
              <a:latin typeface="Arial" panose="020B0604020202020204" pitchFamily="34" charset="0"/>
              <a:cs typeface="Arial" panose="020B0604020202020204" pitchFamily="34" charset="0"/>
            </a:rPr>
            <a:pPr algn="ctr"/>
            <a:t>#DIVISION/0!</a:t>
          </a:fld>
          <a:endParaRPr lang="sv-SE" sz="13800" spc="40" dirty="0">
            <a:solidFill>
              <a:srgbClr val="FFFFCC"/>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0.14539</cdr:x>
      <cdr:y>0.85328</cdr:y>
    </cdr:from>
    <cdr:to>
      <cdr:x>0.54314</cdr:x>
      <cdr:y>0.94725</cdr:y>
    </cdr:to>
    <cdr:sp macro="" textlink="Utvärderingsverktyg!$E$257">
      <cdr:nvSpPr>
        <cdr:cNvPr id="6" name="TextBox 1">
          <a:extLst xmlns:a="http://schemas.openxmlformats.org/drawingml/2006/main">
            <a:ext uri="{FF2B5EF4-FFF2-40B4-BE49-F238E27FC236}">
              <a16:creationId xmlns:a16="http://schemas.microsoft.com/office/drawing/2014/main" id="{1BDF62A6-00CA-464C-97F1-76DB744E7D2A}"/>
            </a:ext>
          </a:extLst>
        </cdr:cNvPr>
        <cdr:cNvSpPr txBox="1"/>
      </cdr:nvSpPr>
      <cdr:spPr>
        <a:xfrm xmlns:a="http://schemas.openxmlformats.org/drawingml/2006/main">
          <a:off x="787024" y="2267558"/>
          <a:ext cx="2153096" cy="249748"/>
        </a:xfrm>
        <a:prstGeom xmlns:a="http://schemas.openxmlformats.org/drawingml/2006/main" prst="rect">
          <a:avLst/>
        </a:prstGeom>
        <a:noFill xmlns:a="http://schemas.openxmlformats.org/drawingml/2006/main"/>
      </cdr:spPr>
      <cdr:txBody>
        <a:bodyPr xmlns:a="http://schemas.openxmlformats.org/drawingml/2006/main" wrap="square" lIns="0" tIns="0" rIns="0" bIns="0"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13F03095-FA2F-454A-B3DB-CC497DBCA510}" type="TxLink">
            <a:rPr lang="en-US" sz="1600" b="0" i="0" u="none" strike="noStrike" spc="40" dirty="0">
              <a:solidFill>
                <a:srgbClr val="FFFFCC"/>
              </a:solidFill>
              <a:latin typeface="Arial"/>
              <a:cs typeface="Arial"/>
            </a:rPr>
            <a:pPr algn="ctr"/>
            <a:t>#DIVISION/0!</a:t>
          </a:fld>
          <a:endParaRPr lang="sv-SE" sz="13800" b="0" spc="40" dirty="0">
            <a:solidFill>
              <a:srgbClr val="FFFFCC"/>
            </a:solidFill>
          </a:endParaRPr>
        </a:p>
      </cdr:txBody>
    </cdr:sp>
  </cdr:relSizeAnchor>
</c:userShapes>
</file>

<file path=xl/drawings/drawing7.xml><?xml version="1.0" encoding="utf-8"?>
<xdr:wsDr xmlns:xdr="http://schemas.openxmlformats.org/drawingml/2006/spreadsheetDrawing" xmlns:a="http://schemas.openxmlformats.org/drawingml/2006/main">
  <xdr:twoCellAnchor>
    <xdr:from>
      <xdr:col>2</xdr:col>
      <xdr:colOff>382273</xdr:colOff>
      <xdr:row>10</xdr:row>
      <xdr:rowOff>86537</xdr:rowOff>
    </xdr:from>
    <xdr:to>
      <xdr:col>6</xdr:col>
      <xdr:colOff>326072</xdr:colOff>
      <xdr:row>27</xdr:row>
      <xdr:rowOff>77013</xdr:rowOff>
    </xdr:to>
    <xdr:graphicFrame macro="">
      <xdr:nvGraphicFramePr>
        <xdr:cNvPr id="3" name="Chart 1">
          <a:extLst>
            <a:ext uri="{FF2B5EF4-FFF2-40B4-BE49-F238E27FC236}">
              <a16:creationId xmlns:a16="http://schemas.microsoft.com/office/drawing/2014/main" id="{18CD75F7-BAE0-4233-9B11-5A1979F828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90219</xdr:colOff>
      <xdr:row>52</xdr:row>
      <xdr:rowOff>38913</xdr:rowOff>
    </xdr:from>
    <xdr:to>
      <xdr:col>6</xdr:col>
      <xdr:colOff>785812</xdr:colOff>
      <xdr:row>73</xdr:row>
      <xdr:rowOff>11905</xdr:rowOff>
    </xdr:to>
    <xdr:graphicFrame macro="">
      <xdr:nvGraphicFramePr>
        <xdr:cNvPr id="13" name="Chart 1">
          <a:extLst>
            <a:ext uri="{FF2B5EF4-FFF2-40B4-BE49-F238E27FC236}">
              <a16:creationId xmlns:a16="http://schemas.microsoft.com/office/drawing/2014/main" id="{68C18F8F-BBDE-411B-B62A-D18E7E2C9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346455</xdr:colOff>
      <xdr:row>59</xdr:row>
      <xdr:rowOff>43158</xdr:rowOff>
    </xdr:from>
    <xdr:to>
      <xdr:col>14</xdr:col>
      <xdr:colOff>1105774</xdr:colOff>
      <xdr:row>67</xdr:row>
      <xdr:rowOff>104214</xdr:rowOff>
    </xdr:to>
    <xdr:grpSp>
      <xdr:nvGrpSpPr>
        <xdr:cNvPr id="7" name="Group 6">
          <a:extLst>
            <a:ext uri="{FF2B5EF4-FFF2-40B4-BE49-F238E27FC236}">
              <a16:creationId xmlns:a16="http://schemas.microsoft.com/office/drawing/2014/main" id="{573AF822-B4EC-4B8A-A9EB-65706DF4F3CE}"/>
            </a:ext>
          </a:extLst>
        </xdr:cNvPr>
        <xdr:cNvGrpSpPr>
          <a:grpSpLocks noChangeAspect="1"/>
        </xdr:cNvGrpSpPr>
      </xdr:nvGrpSpPr>
      <xdr:grpSpPr>
        <a:xfrm>
          <a:off x="9949896" y="10755982"/>
          <a:ext cx="1868702" cy="1316114"/>
          <a:chOff x="8651135" y="10528503"/>
          <a:chExt cx="1310476" cy="923514"/>
        </a:xfrm>
      </xdr:grpSpPr>
      <xdr:pic>
        <xdr:nvPicPr>
          <xdr:cNvPr id="2" name="Picture 1">
            <a:extLst>
              <a:ext uri="{FF2B5EF4-FFF2-40B4-BE49-F238E27FC236}">
                <a16:creationId xmlns:a16="http://schemas.microsoft.com/office/drawing/2014/main" id="{2A9DBB94-54C8-42C4-9829-5CB022B1C27B}"/>
              </a:ext>
            </a:extLst>
          </xdr:cNvPr>
          <xdr:cNvPicPr>
            <a:picLocks/>
          </xdr:cNvPicPr>
        </xdr:nvPicPr>
        <xdr:blipFill>
          <a:blip xmlns:r="http://schemas.openxmlformats.org/officeDocument/2006/relationships" r:embed="rId3"/>
          <a:stretch>
            <a:fillRect/>
          </a:stretch>
        </xdr:blipFill>
        <xdr:spPr>
          <a:xfrm>
            <a:off x="8651135" y="10528503"/>
            <a:ext cx="1310476" cy="923514"/>
          </a:xfrm>
          <a:prstGeom prst="rect">
            <a:avLst/>
          </a:prstGeom>
        </xdr:spPr>
      </xdr:pic>
      <xdr:sp macro="" textlink="">
        <xdr:nvSpPr>
          <xdr:cNvPr id="4" name="Rectangle 3">
            <a:extLst>
              <a:ext uri="{FF2B5EF4-FFF2-40B4-BE49-F238E27FC236}">
                <a16:creationId xmlns:a16="http://schemas.microsoft.com/office/drawing/2014/main" id="{3C6DE053-364F-41B6-B6AB-EC95AA19EAA2}"/>
              </a:ext>
            </a:extLst>
          </xdr:cNvPr>
          <xdr:cNvSpPr/>
        </xdr:nvSpPr>
        <xdr:spPr>
          <a:xfrm>
            <a:off x="8993527" y="11056564"/>
            <a:ext cx="259075" cy="187553"/>
          </a:xfrm>
          <a:prstGeom prst="rect">
            <a:avLst/>
          </a:prstGeom>
          <a:noFill/>
          <a:ln w="381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tIns="90000" bIns="90000" rtlCol="0" anchor="ctr"/>
          <a:lstStyle/>
          <a:p>
            <a:pPr algn="ctr"/>
            <a:endParaRPr lang="sv-SE" sz="1200" spc="40" dirty="0">
              <a:solidFill>
                <a:schemeClr val="tx1"/>
              </a:solidFill>
            </a:endParaRPr>
          </a:p>
        </xdr:txBody>
      </xdr:sp>
    </xdr:grpSp>
    <xdr:clientData/>
  </xdr:twoCellAnchor>
  <xdr:twoCellAnchor>
    <xdr:from>
      <xdr:col>10</xdr:col>
      <xdr:colOff>328345</xdr:colOff>
      <xdr:row>10</xdr:row>
      <xdr:rowOff>98443</xdr:rowOff>
    </xdr:from>
    <xdr:to>
      <xdr:col>14</xdr:col>
      <xdr:colOff>272144</xdr:colOff>
      <xdr:row>27</xdr:row>
      <xdr:rowOff>88919</xdr:rowOff>
    </xdr:to>
    <xdr:graphicFrame macro="">
      <xdr:nvGraphicFramePr>
        <xdr:cNvPr id="14" name="Chart 1">
          <a:extLst>
            <a:ext uri="{FF2B5EF4-FFF2-40B4-BE49-F238E27FC236}">
              <a16:creationId xmlns:a16="http://schemas.microsoft.com/office/drawing/2014/main" id="{6865A2BF-D848-4D59-ACD5-F42EA5F4F8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328345</xdr:colOff>
      <xdr:row>10</xdr:row>
      <xdr:rowOff>98443</xdr:rowOff>
    </xdr:from>
    <xdr:to>
      <xdr:col>22</xdr:col>
      <xdr:colOff>272144</xdr:colOff>
      <xdr:row>27</xdr:row>
      <xdr:rowOff>88919</xdr:rowOff>
    </xdr:to>
    <xdr:graphicFrame macro="">
      <xdr:nvGraphicFramePr>
        <xdr:cNvPr id="16" name="Chart 1">
          <a:extLst>
            <a:ext uri="{FF2B5EF4-FFF2-40B4-BE49-F238E27FC236}">
              <a16:creationId xmlns:a16="http://schemas.microsoft.com/office/drawing/2014/main" id="{B033EB98-FBB9-4FD8-8320-CCD7525BDC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26</xdr:col>
      <xdr:colOff>328345</xdr:colOff>
      <xdr:row>10</xdr:row>
      <xdr:rowOff>98443</xdr:rowOff>
    </xdr:from>
    <xdr:to>
      <xdr:col>30</xdr:col>
      <xdr:colOff>272144</xdr:colOff>
      <xdr:row>27</xdr:row>
      <xdr:rowOff>88919</xdr:rowOff>
    </xdr:to>
    <xdr:graphicFrame macro="">
      <xdr:nvGraphicFramePr>
        <xdr:cNvPr id="18" name="Chart 1">
          <a:extLst>
            <a:ext uri="{FF2B5EF4-FFF2-40B4-BE49-F238E27FC236}">
              <a16:creationId xmlns:a16="http://schemas.microsoft.com/office/drawing/2014/main" id="{5CECD7E7-F494-4CD9-B232-CE689CE9A6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8</xdr:col>
      <xdr:colOff>152400</xdr:colOff>
      <xdr:row>49</xdr:row>
      <xdr:rowOff>66675</xdr:rowOff>
    </xdr:from>
    <xdr:ext cx="5619750" cy="1438275"/>
    <xdr:sp macro="" textlink="">
      <xdr:nvSpPr>
        <xdr:cNvPr id="6" name="TextBox 5">
          <a:extLst>
            <a:ext uri="{FF2B5EF4-FFF2-40B4-BE49-F238E27FC236}">
              <a16:creationId xmlns:a16="http://schemas.microsoft.com/office/drawing/2014/main" id="{C360E329-051A-42E3-A356-1425B4BC91EF}"/>
            </a:ext>
          </a:extLst>
        </xdr:cNvPr>
        <xdr:cNvSpPr txBox="1"/>
      </xdr:nvSpPr>
      <xdr:spPr>
        <a:xfrm>
          <a:off x="6124575" y="9096375"/>
          <a:ext cx="5619750" cy="1438275"/>
        </a:xfrm>
        <a:prstGeom prst="rect">
          <a:avLst/>
        </a:prstGeom>
        <a:noFill/>
      </xdr:spPr>
      <xdr:txBody>
        <a:bodyPr vertOverflow="clip" horzOverflow="clip" wrap="square" lIns="0" tIns="0" rIns="0" bIns="0" rtlCol="0" anchor="t">
          <a:noAutofit/>
        </a:bodyPr>
        <a:lstStyle/>
        <a:p>
          <a:pPr algn="l"/>
          <a:r>
            <a:rPr lang="sv-SE" sz="1100" b="0" i="0" u="none" strike="noStrike">
              <a:effectLst/>
              <a:latin typeface="Arial" panose="020B0604020202020204" pitchFamily="34" charset="0"/>
              <a:ea typeface="+mn-ea"/>
              <a:cs typeface="Arial" panose="020B0604020202020204" pitchFamily="34" charset="0"/>
            </a:rPr>
            <a:t>Denna del av verktyget möjliggör att flera väghållare kan fylla i verktyget för den delsträcka </a:t>
          </a:r>
          <a:r>
            <a:rPr lang="sv-SE" sz="1200">
              <a:latin typeface="Arial" panose="020B0604020202020204" pitchFamily="34" charset="0"/>
              <a:cs typeface="Arial" panose="020B0604020202020204" pitchFamily="34" charset="0"/>
            </a:rPr>
            <a:t> </a:t>
          </a:r>
          <a:r>
            <a:rPr lang="sv-SE" sz="1100" b="0" i="0" u="none" strike="noStrike">
              <a:effectLst/>
              <a:latin typeface="Arial" panose="020B0604020202020204" pitchFamily="34" charset="0"/>
              <a:ea typeface="+mn-ea"/>
              <a:cs typeface="Arial" panose="020B0604020202020204" pitchFamily="34" charset="0"/>
            </a:rPr>
            <a:t>man råder över.</a:t>
          </a:r>
          <a:r>
            <a:rPr lang="sv-SE" sz="1200">
              <a:latin typeface="Arial" panose="020B0604020202020204" pitchFamily="34" charset="0"/>
              <a:cs typeface="Arial" panose="020B0604020202020204" pitchFamily="34" charset="0"/>
            </a:rPr>
            <a:t> </a:t>
          </a:r>
          <a:r>
            <a:rPr lang="sv-SE" sz="1100" b="0" i="0" u="none" strike="noStrike">
              <a:effectLst/>
              <a:latin typeface="Arial" panose="020B0604020202020204" pitchFamily="34" charset="0"/>
              <a:ea typeface="+mn-ea"/>
              <a:cs typeface="Arial" panose="020B0604020202020204" pitchFamily="34" charset="0"/>
            </a:rPr>
            <a:t>Genom följande procedur är det möjligt att få ut en samlad bedömning för </a:t>
          </a:r>
          <a:r>
            <a:rPr lang="sv-SE" sz="1100" b="0" i="1" u="none" strike="noStrike">
              <a:effectLst/>
              <a:latin typeface="Arial" panose="020B0604020202020204" pitchFamily="34" charset="0"/>
              <a:ea typeface="+mn-ea"/>
              <a:cs typeface="Arial" panose="020B0604020202020204" pitchFamily="34" charset="0"/>
            </a:rPr>
            <a:t>hela</a:t>
          </a:r>
          <a:r>
            <a:rPr lang="sv-SE" sz="1100" b="0" i="0" u="none" strike="noStrike">
              <a:effectLst/>
              <a:latin typeface="Arial" panose="020B0604020202020204" pitchFamily="34" charset="0"/>
              <a:ea typeface="+mn-ea"/>
              <a:cs typeface="Arial" panose="020B0604020202020204" pitchFamily="34" charset="0"/>
            </a:rPr>
            <a:t> supercykelvägens</a:t>
          </a:r>
          <a:r>
            <a:rPr lang="sv-SE" sz="1200">
              <a:latin typeface="Arial" panose="020B0604020202020204" pitchFamily="34" charset="0"/>
              <a:cs typeface="Arial" panose="020B0604020202020204" pitchFamily="34" charset="0"/>
            </a:rPr>
            <a:t> </a:t>
          </a:r>
          <a:r>
            <a:rPr lang="sv-SE" sz="1100" b="0" i="0" u="none" strike="noStrike">
              <a:effectLst/>
              <a:latin typeface="Arial" panose="020B0604020202020204" pitchFamily="34" charset="0"/>
              <a:ea typeface="+mn-ea"/>
              <a:cs typeface="Arial" panose="020B0604020202020204" pitchFamily="34" charset="0"/>
            </a:rPr>
            <a:t>sträcka. </a:t>
          </a:r>
        </a:p>
        <a:p>
          <a:pPr algn="l"/>
          <a:endParaRPr lang="sv-SE" sz="1100" b="0" i="0" u="none" strike="noStrike">
            <a:effectLst/>
            <a:latin typeface="Arial" panose="020B0604020202020204" pitchFamily="34" charset="0"/>
            <a:ea typeface="+mn-ea"/>
            <a:cs typeface="Arial" panose="020B0604020202020204" pitchFamily="34" charset="0"/>
          </a:endParaRPr>
        </a:p>
        <a:p>
          <a:pPr algn="l"/>
          <a:r>
            <a:rPr lang="sv-SE" sz="1100" b="0" i="0" u="none" strike="noStrike">
              <a:effectLst/>
              <a:latin typeface="Arial" panose="020B0604020202020204" pitchFamily="34" charset="0"/>
              <a:ea typeface="+mn-ea"/>
              <a:cs typeface="Arial" panose="020B0604020202020204" pitchFamily="34" charset="0"/>
            </a:rPr>
            <a:t>Den totala bedömning tar in bedömningen för varje kvalitetsaspekt för</a:t>
          </a:r>
          <a:r>
            <a:rPr lang="sv-SE" sz="1200">
              <a:latin typeface="Arial" panose="020B0604020202020204" pitchFamily="34" charset="0"/>
              <a:cs typeface="Arial" panose="020B0604020202020204" pitchFamily="34" charset="0"/>
            </a:rPr>
            <a:t> </a:t>
          </a:r>
          <a:r>
            <a:rPr lang="sv-SE" sz="1100" b="0" i="0" u="none" strike="noStrike">
              <a:effectLst/>
              <a:latin typeface="Arial" panose="020B0604020202020204" pitchFamily="34" charset="0"/>
              <a:ea typeface="+mn-ea"/>
              <a:cs typeface="Arial" panose="020B0604020202020204" pitchFamily="34" charset="0"/>
            </a:rPr>
            <a:t>respektive delsträcka. Därefter viktas denna mot längden av delsträckan, för att ge ett rättvist</a:t>
          </a:r>
          <a:r>
            <a:rPr lang="sv-SE" sz="1200">
              <a:latin typeface="Arial" panose="020B0604020202020204" pitchFamily="34" charset="0"/>
              <a:cs typeface="Arial" panose="020B0604020202020204" pitchFamily="34" charset="0"/>
            </a:rPr>
            <a:t> </a:t>
          </a:r>
          <a:r>
            <a:rPr lang="sv-SE" sz="1100" b="0" i="0" u="none" strike="noStrike">
              <a:effectLst/>
              <a:latin typeface="Arial" panose="020B0604020202020204" pitchFamily="34" charset="0"/>
              <a:ea typeface="+mn-ea"/>
              <a:cs typeface="Arial" panose="020B0604020202020204" pitchFamily="34" charset="0"/>
            </a:rPr>
            <a:t>resultat.</a:t>
          </a:r>
          <a:r>
            <a:rPr lang="sv-SE" sz="1200">
              <a:latin typeface="Arial" panose="020B0604020202020204" pitchFamily="34" charset="0"/>
              <a:cs typeface="Arial" panose="020B0604020202020204" pitchFamily="34" charset="0"/>
            </a:rPr>
            <a:t> </a:t>
          </a:r>
          <a:endParaRPr lang="sv-SE" sz="1200" spc="40" dirty="0">
            <a:latin typeface="Arial" panose="020B0604020202020204" pitchFamily="34" charset="0"/>
            <a:cs typeface="Arial" panose="020B0604020202020204" pitchFamily="34" charset="0"/>
          </a:endParaRPr>
        </a:p>
      </xdr:txBody>
    </xdr:sp>
    <xdr:clientData/>
  </xdr:oneCellAnchor>
  <xdr:oneCellAnchor>
    <xdr:from>
      <xdr:col>18</xdr:col>
      <xdr:colOff>123825</xdr:colOff>
      <xdr:row>79</xdr:row>
      <xdr:rowOff>142875</xdr:rowOff>
    </xdr:from>
    <xdr:ext cx="1038225" cy="1009650"/>
    <xdr:sp macro="" textlink="">
      <xdr:nvSpPr>
        <xdr:cNvPr id="8" name="TextBox 7">
          <a:extLst>
            <a:ext uri="{FF2B5EF4-FFF2-40B4-BE49-F238E27FC236}">
              <a16:creationId xmlns:a16="http://schemas.microsoft.com/office/drawing/2014/main" id="{4DD9A48E-2DD7-403C-9D6D-A7F6160F529F}"/>
            </a:ext>
          </a:extLst>
        </xdr:cNvPr>
        <xdr:cNvSpPr txBox="1"/>
      </xdr:nvSpPr>
      <xdr:spPr>
        <a:xfrm>
          <a:off x="13011150" y="14401800"/>
          <a:ext cx="1038225" cy="1009650"/>
        </a:xfrm>
        <a:prstGeom prst="rect">
          <a:avLst/>
        </a:prstGeom>
        <a:noFill/>
      </xdr:spPr>
      <xdr:txBody>
        <a:bodyPr vertOverflow="clip" horzOverflow="clip" wrap="square" lIns="0" tIns="0" rIns="0" bIns="0" rtlCol="0" anchor="t">
          <a:spAutoFit/>
        </a:bodyPr>
        <a:lstStyle/>
        <a:p>
          <a:pPr algn="l"/>
          <a:endParaRPr lang="sv-SE" sz="1200" spc="40" dirty="0"/>
        </a:p>
      </xdr:txBody>
    </xdr:sp>
    <xdr:clientData/>
  </xdr:oneCellAnchor>
  <xdr:oneCellAnchor>
    <xdr:from>
      <xdr:col>20</xdr:col>
      <xdr:colOff>224543</xdr:colOff>
      <xdr:row>76</xdr:row>
      <xdr:rowOff>200792</xdr:rowOff>
    </xdr:from>
    <xdr:ext cx="544612" cy="1029428"/>
    <xdr:sp macro="" textlink="">
      <xdr:nvSpPr>
        <xdr:cNvPr id="9" name="TextBox 8">
          <a:extLst>
            <a:ext uri="{FF2B5EF4-FFF2-40B4-BE49-F238E27FC236}">
              <a16:creationId xmlns:a16="http://schemas.microsoft.com/office/drawing/2014/main" id="{C589E220-6E28-4E6A-81CD-4C1C5839924D}"/>
            </a:ext>
          </a:extLst>
        </xdr:cNvPr>
        <xdr:cNvSpPr txBox="1"/>
      </xdr:nvSpPr>
      <xdr:spPr>
        <a:xfrm rot="18346403">
          <a:off x="14422035" y="14092525"/>
          <a:ext cx="1029428" cy="544612"/>
        </a:xfrm>
        <a:prstGeom prst="rect">
          <a:avLst/>
        </a:prstGeom>
        <a:noFill/>
        <a:ln w="19050">
          <a:solidFill>
            <a:srgbClr val="C00000"/>
          </a:solidFill>
        </a:ln>
      </xdr:spPr>
      <xdr:txBody>
        <a:bodyPr vertOverflow="clip" horzOverflow="clip" wrap="square" lIns="0" tIns="0" rIns="0" bIns="0" rtlCol="0" anchor="ctr">
          <a:noAutofit/>
        </a:bodyPr>
        <a:lstStyle/>
        <a:p>
          <a:pPr algn="ctr"/>
          <a:r>
            <a:rPr lang="sv-SE" sz="1200" spc="40" dirty="0"/>
            <a:t> Steg 2 -</a:t>
          </a:r>
          <a:r>
            <a:rPr lang="sv-SE" sz="1200" spc="40" baseline="0" dirty="0"/>
            <a:t> 3</a:t>
          </a:r>
        </a:p>
      </xdr:txBody>
    </xdr:sp>
    <xdr:clientData/>
  </xdr:oneCellAnchor>
  <xdr:oneCellAnchor>
    <xdr:from>
      <xdr:col>20</xdr:col>
      <xdr:colOff>381001</xdr:colOff>
      <xdr:row>82</xdr:row>
      <xdr:rowOff>114301</xdr:rowOff>
    </xdr:from>
    <xdr:ext cx="1374632" cy="390524"/>
    <xdr:sp macro="" textlink="">
      <xdr:nvSpPr>
        <xdr:cNvPr id="17" name="TextBox 16">
          <a:extLst>
            <a:ext uri="{FF2B5EF4-FFF2-40B4-BE49-F238E27FC236}">
              <a16:creationId xmlns:a16="http://schemas.microsoft.com/office/drawing/2014/main" id="{47A39F30-0DBC-4455-9745-289566A01C97}"/>
            </a:ext>
          </a:extLst>
        </xdr:cNvPr>
        <xdr:cNvSpPr txBox="1"/>
      </xdr:nvSpPr>
      <xdr:spPr>
        <a:xfrm>
          <a:off x="14820901" y="14973301"/>
          <a:ext cx="1374632" cy="390524"/>
        </a:xfrm>
        <a:prstGeom prst="rect">
          <a:avLst/>
        </a:prstGeom>
        <a:noFill/>
        <a:ln w="19050">
          <a:solidFill>
            <a:srgbClr val="C00000"/>
          </a:solidFill>
        </a:ln>
      </xdr:spPr>
      <xdr:txBody>
        <a:bodyPr vertOverflow="clip" horzOverflow="clip" wrap="square" lIns="0" tIns="0" rIns="0" bIns="0" rtlCol="0" anchor="ctr">
          <a:noAutofit/>
        </a:bodyPr>
        <a:lstStyle/>
        <a:p>
          <a:pPr algn="ctr"/>
          <a:r>
            <a:rPr lang="sv-SE" sz="1200" spc="40" dirty="0"/>
            <a:t> Steg 4</a:t>
          </a:r>
          <a:endParaRPr lang="sv-SE" sz="1200" spc="40" baseline="0" dirty="0"/>
        </a:p>
      </xdr:txBody>
    </xdr:sp>
    <xdr:clientData/>
  </xdr:oneCellAnchor>
  <xdr:oneCellAnchor>
    <xdr:from>
      <xdr:col>20</xdr:col>
      <xdr:colOff>167167</xdr:colOff>
      <xdr:row>50</xdr:row>
      <xdr:rowOff>118583</xdr:rowOff>
    </xdr:from>
    <xdr:ext cx="1029428" cy="544612"/>
    <xdr:sp macro="" textlink="">
      <xdr:nvSpPr>
        <xdr:cNvPr id="19" name="TextBox 18">
          <a:extLst>
            <a:ext uri="{FF2B5EF4-FFF2-40B4-BE49-F238E27FC236}">
              <a16:creationId xmlns:a16="http://schemas.microsoft.com/office/drawing/2014/main" id="{6A60152C-1B0A-4E0E-B62C-9E55640C5139}"/>
            </a:ext>
          </a:extLst>
        </xdr:cNvPr>
        <xdr:cNvSpPr txBox="1"/>
      </xdr:nvSpPr>
      <xdr:spPr>
        <a:xfrm>
          <a:off x="14607067" y="9148283"/>
          <a:ext cx="1029428" cy="544612"/>
        </a:xfrm>
        <a:prstGeom prst="rect">
          <a:avLst/>
        </a:prstGeom>
        <a:noFill/>
        <a:ln w="19050">
          <a:solidFill>
            <a:srgbClr val="C00000"/>
          </a:solidFill>
        </a:ln>
      </xdr:spPr>
      <xdr:txBody>
        <a:bodyPr vertOverflow="clip" horzOverflow="clip" wrap="square" lIns="0" tIns="0" rIns="0" bIns="0" rtlCol="0" anchor="ctr">
          <a:noAutofit/>
        </a:bodyPr>
        <a:lstStyle/>
        <a:p>
          <a:pPr algn="ctr"/>
          <a:r>
            <a:rPr lang="sv-SE" sz="1200" spc="40" dirty="0"/>
            <a:t> Steg 1</a:t>
          </a:r>
          <a:endParaRPr lang="sv-SE" sz="1200" spc="40" baseline="0" dirty="0"/>
        </a:p>
      </xdr:txBody>
    </xdr:sp>
    <xdr:clientData/>
  </xdr:oneCellAnchor>
  <xdr:twoCellAnchor>
    <xdr:from>
      <xdr:col>11</xdr:col>
      <xdr:colOff>520985</xdr:colOff>
      <xdr:row>54</xdr:row>
      <xdr:rowOff>122446</xdr:rowOff>
    </xdr:from>
    <xdr:to>
      <xdr:col>18</xdr:col>
      <xdr:colOff>204188</xdr:colOff>
      <xdr:row>56</xdr:row>
      <xdr:rowOff>107771</xdr:rowOff>
    </xdr:to>
    <xdr:sp macro="" textlink="">
      <xdr:nvSpPr>
        <xdr:cNvPr id="22" name="Arrow: Right 21">
          <a:extLst>
            <a:ext uri="{FF2B5EF4-FFF2-40B4-BE49-F238E27FC236}">
              <a16:creationId xmlns:a16="http://schemas.microsoft.com/office/drawing/2014/main" id="{FFABBD20-CDAE-468D-A760-EBFABF8BA27A}"/>
            </a:ext>
          </a:extLst>
        </xdr:cNvPr>
        <xdr:cNvSpPr/>
      </xdr:nvSpPr>
      <xdr:spPr>
        <a:xfrm rot="21082754">
          <a:off x="8309504" y="10131023"/>
          <a:ext cx="4782742" cy="307710"/>
        </a:xfrm>
        <a:prstGeom prst="rightArrow">
          <a:avLst>
            <a:gd name="adj1" fmla="val 21397"/>
            <a:gd name="adj2" fmla="val 77144"/>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tIns="90000" bIns="90000" rtlCol="0" anchor="ctr"/>
        <a:lstStyle/>
        <a:p>
          <a:pPr algn="ctr"/>
          <a:endParaRPr lang="sv-SE" sz="1200" spc="40" dirty="0">
            <a:solidFill>
              <a:schemeClr val="tx1"/>
            </a:solidFill>
          </a:endParaRPr>
        </a:p>
      </xdr:txBody>
    </xdr:sp>
    <xdr:clientData/>
  </xdr:twoCellAnchor>
  <xdr:twoCellAnchor>
    <xdr:from>
      <xdr:col>12</xdr:col>
      <xdr:colOff>772991</xdr:colOff>
      <xdr:row>70</xdr:row>
      <xdr:rowOff>50310</xdr:rowOff>
    </xdr:from>
    <xdr:to>
      <xdr:col>18</xdr:col>
      <xdr:colOff>240624</xdr:colOff>
      <xdr:row>72</xdr:row>
      <xdr:rowOff>35636</xdr:rowOff>
    </xdr:to>
    <xdr:sp macro="" textlink="">
      <xdr:nvSpPr>
        <xdr:cNvPr id="24" name="Arrow: Right 23">
          <a:extLst>
            <a:ext uri="{FF2B5EF4-FFF2-40B4-BE49-F238E27FC236}">
              <a16:creationId xmlns:a16="http://schemas.microsoft.com/office/drawing/2014/main" id="{9A76305F-F604-4654-83E1-A27EBF9ACD60}"/>
            </a:ext>
          </a:extLst>
        </xdr:cNvPr>
        <xdr:cNvSpPr/>
      </xdr:nvSpPr>
      <xdr:spPr>
        <a:xfrm rot="1320987">
          <a:off x="9250241" y="12637964"/>
          <a:ext cx="3878441" cy="307710"/>
        </a:xfrm>
        <a:prstGeom prst="rightArrow">
          <a:avLst>
            <a:gd name="adj1" fmla="val 21397"/>
            <a:gd name="adj2" fmla="val 77144"/>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tIns="90000" bIns="90000" rtlCol="0" anchor="ctr"/>
        <a:lstStyle/>
        <a:p>
          <a:pPr algn="ctr"/>
          <a:endParaRPr lang="sv-SE" sz="1200" spc="40" dirty="0">
            <a:solidFill>
              <a:schemeClr val="tx1"/>
            </a:solidFill>
          </a:endParaRPr>
        </a:p>
      </xdr:txBody>
    </xdr:sp>
    <xdr:clientData/>
  </xdr:twoCellAnchor>
  <xdr:twoCellAnchor>
    <xdr:from>
      <xdr:col>10</xdr:col>
      <xdr:colOff>382273</xdr:colOff>
      <xdr:row>10</xdr:row>
      <xdr:rowOff>86537</xdr:rowOff>
    </xdr:from>
    <xdr:to>
      <xdr:col>14</xdr:col>
      <xdr:colOff>326072</xdr:colOff>
      <xdr:row>27</xdr:row>
      <xdr:rowOff>77013</xdr:rowOff>
    </xdr:to>
    <xdr:graphicFrame macro="">
      <xdr:nvGraphicFramePr>
        <xdr:cNvPr id="20" name="Chart 1">
          <a:extLst>
            <a:ext uri="{FF2B5EF4-FFF2-40B4-BE49-F238E27FC236}">
              <a16:creationId xmlns:a16="http://schemas.microsoft.com/office/drawing/2014/main" id="{417F5462-A42D-4802-A6A9-EFAB6F5B2E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382273</xdr:colOff>
      <xdr:row>10</xdr:row>
      <xdr:rowOff>86537</xdr:rowOff>
    </xdr:from>
    <xdr:to>
      <xdr:col>14</xdr:col>
      <xdr:colOff>326072</xdr:colOff>
      <xdr:row>27</xdr:row>
      <xdr:rowOff>77013</xdr:rowOff>
    </xdr:to>
    <xdr:graphicFrame macro="">
      <xdr:nvGraphicFramePr>
        <xdr:cNvPr id="21" name="Chart 1">
          <a:extLst>
            <a:ext uri="{FF2B5EF4-FFF2-40B4-BE49-F238E27FC236}">
              <a16:creationId xmlns:a16="http://schemas.microsoft.com/office/drawing/2014/main" id="{2D5A63E8-948E-4989-9CF6-4D577B67FA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328345</xdr:colOff>
      <xdr:row>10</xdr:row>
      <xdr:rowOff>98443</xdr:rowOff>
    </xdr:from>
    <xdr:to>
      <xdr:col>22</xdr:col>
      <xdr:colOff>272144</xdr:colOff>
      <xdr:row>27</xdr:row>
      <xdr:rowOff>88919</xdr:rowOff>
    </xdr:to>
    <xdr:graphicFrame macro="">
      <xdr:nvGraphicFramePr>
        <xdr:cNvPr id="23" name="Chart 1">
          <a:extLst>
            <a:ext uri="{FF2B5EF4-FFF2-40B4-BE49-F238E27FC236}">
              <a16:creationId xmlns:a16="http://schemas.microsoft.com/office/drawing/2014/main" id="{50B03F84-7A77-41E9-AB37-0D2AD4BA64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382273</xdr:colOff>
      <xdr:row>10</xdr:row>
      <xdr:rowOff>86537</xdr:rowOff>
    </xdr:from>
    <xdr:to>
      <xdr:col>22</xdr:col>
      <xdr:colOff>326072</xdr:colOff>
      <xdr:row>27</xdr:row>
      <xdr:rowOff>77013</xdr:rowOff>
    </xdr:to>
    <xdr:graphicFrame macro="">
      <xdr:nvGraphicFramePr>
        <xdr:cNvPr id="25" name="Chart 1">
          <a:extLst>
            <a:ext uri="{FF2B5EF4-FFF2-40B4-BE49-F238E27FC236}">
              <a16:creationId xmlns:a16="http://schemas.microsoft.com/office/drawing/2014/main" id="{640BDA5E-6C97-4A66-BD9D-D43EF751AE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18</xdr:col>
      <xdr:colOff>382273</xdr:colOff>
      <xdr:row>10</xdr:row>
      <xdr:rowOff>86537</xdr:rowOff>
    </xdr:from>
    <xdr:to>
      <xdr:col>22</xdr:col>
      <xdr:colOff>326072</xdr:colOff>
      <xdr:row>27</xdr:row>
      <xdr:rowOff>77013</xdr:rowOff>
    </xdr:to>
    <xdr:graphicFrame macro="">
      <xdr:nvGraphicFramePr>
        <xdr:cNvPr id="26" name="Chart 1">
          <a:extLst>
            <a:ext uri="{FF2B5EF4-FFF2-40B4-BE49-F238E27FC236}">
              <a16:creationId xmlns:a16="http://schemas.microsoft.com/office/drawing/2014/main" id="{B0255B73-8B47-450A-BB40-703A76CCD9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18</xdr:col>
      <xdr:colOff>328345</xdr:colOff>
      <xdr:row>10</xdr:row>
      <xdr:rowOff>98443</xdr:rowOff>
    </xdr:from>
    <xdr:to>
      <xdr:col>22</xdr:col>
      <xdr:colOff>272144</xdr:colOff>
      <xdr:row>27</xdr:row>
      <xdr:rowOff>88919</xdr:rowOff>
    </xdr:to>
    <xdr:graphicFrame macro="">
      <xdr:nvGraphicFramePr>
        <xdr:cNvPr id="27" name="Chart 1">
          <a:extLst>
            <a:ext uri="{FF2B5EF4-FFF2-40B4-BE49-F238E27FC236}">
              <a16:creationId xmlns:a16="http://schemas.microsoft.com/office/drawing/2014/main" id="{17561AD3-849E-483B-BDAB-477FDB742C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18</xdr:col>
      <xdr:colOff>382273</xdr:colOff>
      <xdr:row>10</xdr:row>
      <xdr:rowOff>86537</xdr:rowOff>
    </xdr:from>
    <xdr:to>
      <xdr:col>22</xdr:col>
      <xdr:colOff>326072</xdr:colOff>
      <xdr:row>27</xdr:row>
      <xdr:rowOff>77013</xdr:rowOff>
    </xdr:to>
    <xdr:graphicFrame macro="">
      <xdr:nvGraphicFramePr>
        <xdr:cNvPr id="28" name="Chart 1">
          <a:extLst>
            <a:ext uri="{FF2B5EF4-FFF2-40B4-BE49-F238E27FC236}">
              <a16:creationId xmlns:a16="http://schemas.microsoft.com/office/drawing/2014/main" id="{00465D3A-5E23-4665-AF5C-D5F94317E4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18</xdr:col>
      <xdr:colOff>382273</xdr:colOff>
      <xdr:row>10</xdr:row>
      <xdr:rowOff>86537</xdr:rowOff>
    </xdr:from>
    <xdr:to>
      <xdr:col>22</xdr:col>
      <xdr:colOff>326072</xdr:colOff>
      <xdr:row>27</xdr:row>
      <xdr:rowOff>77013</xdr:rowOff>
    </xdr:to>
    <xdr:graphicFrame macro="">
      <xdr:nvGraphicFramePr>
        <xdr:cNvPr id="29" name="Chart 1">
          <a:extLst>
            <a:ext uri="{FF2B5EF4-FFF2-40B4-BE49-F238E27FC236}">
              <a16:creationId xmlns:a16="http://schemas.microsoft.com/office/drawing/2014/main" id="{C3B389FA-8C8E-4AB2-AAEB-D0B3FDFB3E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26</xdr:col>
      <xdr:colOff>328345</xdr:colOff>
      <xdr:row>10</xdr:row>
      <xdr:rowOff>98443</xdr:rowOff>
    </xdr:from>
    <xdr:to>
      <xdr:col>30</xdr:col>
      <xdr:colOff>272144</xdr:colOff>
      <xdr:row>27</xdr:row>
      <xdr:rowOff>88919</xdr:rowOff>
    </xdr:to>
    <xdr:graphicFrame macro="">
      <xdr:nvGraphicFramePr>
        <xdr:cNvPr id="37" name="Chart 1">
          <a:extLst>
            <a:ext uri="{FF2B5EF4-FFF2-40B4-BE49-F238E27FC236}">
              <a16:creationId xmlns:a16="http://schemas.microsoft.com/office/drawing/2014/main" id="{22E3CB10-F305-43CD-BB51-B9E7CECAC3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328345</xdr:colOff>
      <xdr:row>10</xdr:row>
      <xdr:rowOff>98443</xdr:rowOff>
    </xdr:from>
    <xdr:to>
      <xdr:col>30</xdr:col>
      <xdr:colOff>272144</xdr:colOff>
      <xdr:row>27</xdr:row>
      <xdr:rowOff>88919</xdr:rowOff>
    </xdr:to>
    <xdr:graphicFrame macro="">
      <xdr:nvGraphicFramePr>
        <xdr:cNvPr id="38" name="Chart 1">
          <a:extLst>
            <a:ext uri="{FF2B5EF4-FFF2-40B4-BE49-F238E27FC236}">
              <a16:creationId xmlns:a16="http://schemas.microsoft.com/office/drawing/2014/main" id="{9D33639A-8003-49B1-9E7F-826DA42F8B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26</xdr:col>
      <xdr:colOff>382273</xdr:colOff>
      <xdr:row>10</xdr:row>
      <xdr:rowOff>86537</xdr:rowOff>
    </xdr:from>
    <xdr:to>
      <xdr:col>30</xdr:col>
      <xdr:colOff>326072</xdr:colOff>
      <xdr:row>27</xdr:row>
      <xdr:rowOff>77013</xdr:rowOff>
    </xdr:to>
    <xdr:graphicFrame macro="">
      <xdr:nvGraphicFramePr>
        <xdr:cNvPr id="39" name="Chart 1">
          <a:extLst>
            <a:ext uri="{FF2B5EF4-FFF2-40B4-BE49-F238E27FC236}">
              <a16:creationId xmlns:a16="http://schemas.microsoft.com/office/drawing/2014/main" id="{CCE37D7B-2B63-452D-98F1-BAB1EC3CB2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26</xdr:col>
      <xdr:colOff>382273</xdr:colOff>
      <xdr:row>10</xdr:row>
      <xdr:rowOff>86537</xdr:rowOff>
    </xdr:from>
    <xdr:to>
      <xdr:col>30</xdr:col>
      <xdr:colOff>326072</xdr:colOff>
      <xdr:row>27</xdr:row>
      <xdr:rowOff>77013</xdr:rowOff>
    </xdr:to>
    <xdr:graphicFrame macro="">
      <xdr:nvGraphicFramePr>
        <xdr:cNvPr id="40" name="Chart 1">
          <a:extLst>
            <a:ext uri="{FF2B5EF4-FFF2-40B4-BE49-F238E27FC236}">
              <a16:creationId xmlns:a16="http://schemas.microsoft.com/office/drawing/2014/main" id="{0379E851-413F-4CBE-9464-3B07E53A32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26</xdr:col>
      <xdr:colOff>328345</xdr:colOff>
      <xdr:row>10</xdr:row>
      <xdr:rowOff>98443</xdr:rowOff>
    </xdr:from>
    <xdr:to>
      <xdr:col>30</xdr:col>
      <xdr:colOff>272144</xdr:colOff>
      <xdr:row>27</xdr:row>
      <xdr:rowOff>88919</xdr:rowOff>
    </xdr:to>
    <xdr:graphicFrame macro="">
      <xdr:nvGraphicFramePr>
        <xdr:cNvPr id="41" name="Chart 1">
          <a:extLst>
            <a:ext uri="{FF2B5EF4-FFF2-40B4-BE49-F238E27FC236}">
              <a16:creationId xmlns:a16="http://schemas.microsoft.com/office/drawing/2014/main" id="{E46208BB-A5A0-4F62-A4B5-E22D6C315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26</xdr:col>
      <xdr:colOff>382273</xdr:colOff>
      <xdr:row>10</xdr:row>
      <xdr:rowOff>86537</xdr:rowOff>
    </xdr:from>
    <xdr:to>
      <xdr:col>30</xdr:col>
      <xdr:colOff>326072</xdr:colOff>
      <xdr:row>27</xdr:row>
      <xdr:rowOff>77013</xdr:rowOff>
    </xdr:to>
    <xdr:graphicFrame macro="">
      <xdr:nvGraphicFramePr>
        <xdr:cNvPr id="42" name="Chart 1">
          <a:extLst>
            <a:ext uri="{FF2B5EF4-FFF2-40B4-BE49-F238E27FC236}">
              <a16:creationId xmlns:a16="http://schemas.microsoft.com/office/drawing/2014/main" id="{CA4F1FB0-17DC-4709-9491-E970A7CB37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26</xdr:col>
      <xdr:colOff>382273</xdr:colOff>
      <xdr:row>10</xdr:row>
      <xdr:rowOff>86537</xdr:rowOff>
    </xdr:from>
    <xdr:to>
      <xdr:col>30</xdr:col>
      <xdr:colOff>326072</xdr:colOff>
      <xdr:row>27</xdr:row>
      <xdr:rowOff>77013</xdr:rowOff>
    </xdr:to>
    <xdr:graphicFrame macro="">
      <xdr:nvGraphicFramePr>
        <xdr:cNvPr id="43" name="Chart 1">
          <a:extLst>
            <a:ext uri="{FF2B5EF4-FFF2-40B4-BE49-F238E27FC236}">
              <a16:creationId xmlns:a16="http://schemas.microsoft.com/office/drawing/2014/main" id="{4F87E571-CBCE-44A7-83D0-DC983D6EB9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0.44289</cdr:x>
      <cdr:y>0.40128</cdr:y>
    </cdr:from>
    <cdr:to>
      <cdr:x>0.46666</cdr:x>
      <cdr:y>0.45773</cdr:y>
    </cdr:to>
    <cdr:sp macro="" textlink="">
      <cdr:nvSpPr>
        <cdr:cNvPr id="2" name="TextBox 1">
          <a:extLst xmlns:a="http://schemas.openxmlformats.org/drawingml/2006/main">
            <a:ext uri="{FF2B5EF4-FFF2-40B4-BE49-F238E27FC236}">
              <a16:creationId xmlns:a16="http://schemas.microsoft.com/office/drawing/2014/main" id="{40A236B4-9030-4298-9368-0FD4D56E4339}"/>
            </a:ext>
          </a:extLst>
        </cdr:cNvPr>
        <cdr:cNvSpPr txBox="1"/>
      </cdr:nvSpPr>
      <cdr:spPr>
        <a:xfrm xmlns:a="http://schemas.openxmlformats.org/drawingml/2006/main">
          <a:off x="2217905" y="1126228"/>
          <a:ext cx="119036" cy="158431"/>
        </a:xfrm>
        <a:prstGeom xmlns:a="http://schemas.openxmlformats.org/drawingml/2006/main" prst="rect">
          <a:avLst/>
        </a:prstGeom>
        <a:noFill xmlns:a="http://schemas.openxmlformats.org/drawingml/2006/main"/>
      </cdr:spPr>
      <cdr:txBody>
        <a:bodyPr xmlns:a="http://schemas.openxmlformats.org/drawingml/2006/main" vertOverflow="clip" wrap="square" lIns="0" tIns="0" rIns="0" bIns="0" rtlCol="0">
          <a:spAutoFit/>
        </a:bodyPr>
        <a:lstStyle xmlns:a="http://schemas.openxmlformats.org/drawingml/2006/main"/>
        <a:p xmlns:a="http://schemas.openxmlformats.org/drawingml/2006/main">
          <a:pPr algn="l"/>
          <a:r>
            <a:rPr lang="sv-SE" sz="1050" spc="40" dirty="0">
              <a:latin typeface="Arial" panose="020B0604020202020204" pitchFamily="34" charset="0"/>
              <a:cs typeface="Arial" panose="020B0604020202020204" pitchFamily="34" charset="0"/>
            </a:rPr>
            <a:t>1</a:t>
          </a:r>
        </a:p>
      </cdr:txBody>
    </cdr:sp>
  </cdr:relSizeAnchor>
  <cdr:relSizeAnchor xmlns:cdr="http://schemas.openxmlformats.org/drawingml/2006/chartDrawing">
    <cdr:from>
      <cdr:x>0.40496</cdr:x>
      <cdr:y>0.29469</cdr:y>
    </cdr:from>
    <cdr:to>
      <cdr:x>0.42872</cdr:x>
      <cdr:y>0.35113</cdr:y>
    </cdr:to>
    <cdr:sp macro="" textlink="">
      <cdr:nvSpPr>
        <cdr:cNvPr id="3" name="TextBox 1">
          <a:extLst xmlns:a="http://schemas.openxmlformats.org/drawingml/2006/main">
            <a:ext uri="{FF2B5EF4-FFF2-40B4-BE49-F238E27FC236}">
              <a16:creationId xmlns:a16="http://schemas.microsoft.com/office/drawing/2014/main" id="{38B7FC48-2FE3-49B8-BC35-EC5044CA21EC}"/>
            </a:ext>
          </a:extLst>
        </cdr:cNvPr>
        <cdr:cNvSpPr txBox="1"/>
      </cdr:nvSpPr>
      <cdr:spPr>
        <a:xfrm xmlns:a="http://schemas.openxmlformats.org/drawingml/2006/main">
          <a:off x="2027989" y="827055"/>
          <a:ext cx="118986" cy="158402"/>
        </a:xfrm>
        <a:prstGeom xmlns:a="http://schemas.openxmlformats.org/drawingml/2006/main" prst="rect">
          <a:avLst/>
        </a:prstGeom>
        <a:noFill xmlns:a="http://schemas.openxmlformats.org/drawingml/2006/main"/>
      </cdr:spPr>
      <cdr:txBody>
        <a:bodyPr xmlns:a="http://schemas.openxmlformats.org/drawingml/2006/main" wrap="squar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1050" spc="40" dirty="0">
              <a:latin typeface="Arial" panose="020B0604020202020204" pitchFamily="34" charset="0"/>
              <a:cs typeface="Arial" panose="020B0604020202020204" pitchFamily="34" charset="0"/>
            </a:rPr>
            <a:t>2</a:t>
          </a:r>
        </a:p>
      </cdr:txBody>
    </cdr:sp>
  </cdr:relSizeAnchor>
  <cdr:relSizeAnchor xmlns:cdr="http://schemas.openxmlformats.org/drawingml/2006/chartDrawing">
    <cdr:from>
      <cdr:x>0.59168</cdr:x>
      <cdr:y>0.86696</cdr:y>
    </cdr:from>
    <cdr:to>
      <cdr:x>0.83388</cdr:x>
      <cdr:y>0.93357</cdr:y>
    </cdr:to>
    <cdr:sp macro="" textlink="'Resultat - Sammanslagning'!$E$38">
      <cdr:nvSpPr>
        <cdr:cNvPr id="5" name="TextBox 1">
          <a:extLst xmlns:a="http://schemas.openxmlformats.org/drawingml/2006/main">
            <a:ext uri="{FF2B5EF4-FFF2-40B4-BE49-F238E27FC236}">
              <a16:creationId xmlns:a16="http://schemas.microsoft.com/office/drawing/2014/main" id="{1C720894-4548-4D83-83BB-E2B159577F44}"/>
            </a:ext>
          </a:extLst>
        </cdr:cNvPr>
        <cdr:cNvSpPr txBox="1"/>
      </cdr:nvSpPr>
      <cdr:spPr>
        <a:xfrm xmlns:a="http://schemas.openxmlformats.org/drawingml/2006/main">
          <a:off x="2134854" y="2303915"/>
          <a:ext cx="873888" cy="177036"/>
        </a:xfrm>
        <a:prstGeom xmlns:a="http://schemas.openxmlformats.org/drawingml/2006/main" prst="rect">
          <a:avLst/>
        </a:prstGeom>
        <a:noFill xmlns:a="http://schemas.openxmlformats.org/drawingml/2006/main"/>
      </cdr:spPr>
      <cdr:txBody>
        <a:bodyPr xmlns:a="http://schemas.openxmlformats.org/drawingml/2006/main" wrap="square" lIns="0" tIns="0" rIns="0" bIns="0"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23BC42D-52A0-4F24-A2B6-786788CD3A74}" type="TxLink">
            <a:rPr lang="en-US" sz="1200" b="0" i="0" u="none" strike="noStrike" spc="40" dirty="0">
              <a:solidFill>
                <a:srgbClr val="000000"/>
              </a:solidFill>
              <a:latin typeface="Arial"/>
              <a:cs typeface="Arial"/>
            </a:rPr>
            <a:pPr algn="ctr"/>
            <a:t> </a:t>
          </a:fld>
          <a:endParaRPr lang="sv-SE" sz="8800" b="0" spc="40" dirty="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0.14539</cdr:x>
      <cdr:y>0.86501</cdr:y>
    </cdr:from>
    <cdr:to>
      <cdr:x>0.54314</cdr:x>
      <cdr:y>0.93552</cdr:y>
    </cdr:to>
    <cdr:sp macro="" textlink="'Resultat - Sammanslagning'!$F$38">
      <cdr:nvSpPr>
        <cdr:cNvPr id="6" name="TextBox 1">
          <a:extLst xmlns:a="http://schemas.openxmlformats.org/drawingml/2006/main">
            <a:ext uri="{FF2B5EF4-FFF2-40B4-BE49-F238E27FC236}">
              <a16:creationId xmlns:a16="http://schemas.microsoft.com/office/drawing/2014/main" id="{1BDF62A6-00CA-464C-97F1-76DB744E7D2A}"/>
            </a:ext>
          </a:extLst>
        </cdr:cNvPr>
        <cdr:cNvSpPr txBox="1"/>
      </cdr:nvSpPr>
      <cdr:spPr>
        <a:xfrm xmlns:a="http://schemas.openxmlformats.org/drawingml/2006/main">
          <a:off x="524585" y="2298753"/>
          <a:ext cx="1435131" cy="187359"/>
        </a:xfrm>
        <a:prstGeom xmlns:a="http://schemas.openxmlformats.org/drawingml/2006/main" prst="rect">
          <a:avLst/>
        </a:prstGeom>
        <a:noFill xmlns:a="http://schemas.openxmlformats.org/drawingml/2006/main"/>
      </cdr:spPr>
      <cdr:txBody>
        <a:bodyPr xmlns:a="http://schemas.openxmlformats.org/drawingml/2006/main" wrap="square" lIns="0" tIns="0" rIns="0" bIns="0"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0B32B191-B517-4B1D-A50F-C60185AACDB4}" type="TxLink">
            <a:rPr lang="en-US" sz="1200" b="0" i="0" u="none" strike="noStrike" spc="40" dirty="0">
              <a:solidFill>
                <a:srgbClr val="000000"/>
              </a:solidFill>
              <a:latin typeface="Arial"/>
              <a:cs typeface="Arial"/>
            </a:rPr>
            <a:pPr algn="ctr"/>
            <a:t> </a:t>
          </a:fld>
          <a:endParaRPr lang="sv-SE" sz="8800" b="0" spc="40" dirty="0">
            <a:solidFill>
              <a:sysClr val="windowText" lastClr="000000"/>
            </a:solidFill>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0.44289</cdr:x>
      <cdr:y>0.40128</cdr:y>
    </cdr:from>
    <cdr:to>
      <cdr:x>0.46666</cdr:x>
      <cdr:y>0.45773</cdr:y>
    </cdr:to>
    <cdr:sp macro="" textlink="">
      <cdr:nvSpPr>
        <cdr:cNvPr id="2" name="TextBox 1">
          <a:extLst xmlns:a="http://schemas.openxmlformats.org/drawingml/2006/main">
            <a:ext uri="{FF2B5EF4-FFF2-40B4-BE49-F238E27FC236}">
              <a16:creationId xmlns:a16="http://schemas.microsoft.com/office/drawing/2014/main" id="{40A236B4-9030-4298-9368-0FD4D56E4339}"/>
            </a:ext>
          </a:extLst>
        </cdr:cNvPr>
        <cdr:cNvSpPr txBox="1"/>
      </cdr:nvSpPr>
      <cdr:spPr>
        <a:xfrm xmlns:a="http://schemas.openxmlformats.org/drawingml/2006/main">
          <a:off x="2217905" y="1126228"/>
          <a:ext cx="119036" cy="158431"/>
        </a:xfrm>
        <a:prstGeom xmlns:a="http://schemas.openxmlformats.org/drawingml/2006/main" prst="rect">
          <a:avLst/>
        </a:prstGeom>
        <a:noFill xmlns:a="http://schemas.openxmlformats.org/drawingml/2006/main"/>
      </cdr:spPr>
      <cdr:txBody>
        <a:bodyPr xmlns:a="http://schemas.openxmlformats.org/drawingml/2006/main" vertOverflow="clip" wrap="square" lIns="0" tIns="0" rIns="0" bIns="0" rtlCol="0">
          <a:spAutoFit/>
        </a:bodyPr>
        <a:lstStyle xmlns:a="http://schemas.openxmlformats.org/drawingml/2006/main"/>
        <a:p xmlns:a="http://schemas.openxmlformats.org/drawingml/2006/main">
          <a:pPr algn="l"/>
          <a:r>
            <a:rPr lang="sv-SE" sz="1050" spc="40" dirty="0">
              <a:latin typeface="Arial" panose="020B0604020202020204" pitchFamily="34" charset="0"/>
              <a:cs typeface="Arial" panose="020B0604020202020204" pitchFamily="34" charset="0"/>
            </a:rPr>
            <a:t>1</a:t>
          </a:r>
        </a:p>
      </cdr:txBody>
    </cdr:sp>
  </cdr:relSizeAnchor>
  <cdr:relSizeAnchor xmlns:cdr="http://schemas.openxmlformats.org/drawingml/2006/chartDrawing">
    <cdr:from>
      <cdr:x>0.40496</cdr:x>
      <cdr:y>0.29469</cdr:y>
    </cdr:from>
    <cdr:to>
      <cdr:x>0.42872</cdr:x>
      <cdr:y>0.35113</cdr:y>
    </cdr:to>
    <cdr:sp macro="" textlink="">
      <cdr:nvSpPr>
        <cdr:cNvPr id="3" name="TextBox 1">
          <a:extLst xmlns:a="http://schemas.openxmlformats.org/drawingml/2006/main">
            <a:ext uri="{FF2B5EF4-FFF2-40B4-BE49-F238E27FC236}">
              <a16:creationId xmlns:a16="http://schemas.microsoft.com/office/drawing/2014/main" id="{38B7FC48-2FE3-49B8-BC35-EC5044CA21EC}"/>
            </a:ext>
          </a:extLst>
        </cdr:cNvPr>
        <cdr:cNvSpPr txBox="1"/>
      </cdr:nvSpPr>
      <cdr:spPr>
        <a:xfrm xmlns:a="http://schemas.openxmlformats.org/drawingml/2006/main">
          <a:off x="2027989" y="827055"/>
          <a:ext cx="118986" cy="158402"/>
        </a:xfrm>
        <a:prstGeom xmlns:a="http://schemas.openxmlformats.org/drawingml/2006/main" prst="rect">
          <a:avLst/>
        </a:prstGeom>
        <a:noFill xmlns:a="http://schemas.openxmlformats.org/drawingml/2006/main"/>
      </cdr:spPr>
      <cdr:txBody>
        <a:bodyPr xmlns:a="http://schemas.openxmlformats.org/drawingml/2006/main" wrap="squar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1050" spc="40" dirty="0">
              <a:latin typeface="Arial" panose="020B0604020202020204" pitchFamily="34" charset="0"/>
              <a:cs typeface="Arial" panose="020B0604020202020204" pitchFamily="34" charset="0"/>
            </a:rPr>
            <a:t>2</a:t>
          </a:r>
        </a:p>
      </cdr:txBody>
    </cdr:sp>
  </cdr:relSizeAnchor>
  <cdr:relSizeAnchor xmlns:cdr="http://schemas.openxmlformats.org/drawingml/2006/chartDrawing">
    <cdr:from>
      <cdr:x>0.59168</cdr:x>
      <cdr:y>0.87425</cdr:y>
    </cdr:from>
    <cdr:to>
      <cdr:x>0.83388</cdr:x>
      <cdr:y>0.92628</cdr:y>
    </cdr:to>
    <cdr:sp macro="" textlink="'Resultat - Sammanslagning'!$E$38">
      <cdr:nvSpPr>
        <cdr:cNvPr id="5" name="TextBox 1">
          <a:extLst xmlns:a="http://schemas.openxmlformats.org/drawingml/2006/main">
            <a:ext uri="{FF2B5EF4-FFF2-40B4-BE49-F238E27FC236}">
              <a16:creationId xmlns:a16="http://schemas.microsoft.com/office/drawing/2014/main" id="{1C720894-4548-4D83-83BB-E2B159577F44}"/>
            </a:ext>
          </a:extLst>
        </cdr:cNvPr>
        <cdr:cNvSpPr txBox="1"/>
      </cdr:nvSpPr>
      <cdr:spPr>
        <a:xfrm xmlns:a="http://schemas.openxmlformats.org/drawingml/2006/main">
          <a:off x="2987107" y="2974177"/>
          <a:ext cx="1222751" cy="177036"/>
        </a:xfrm>
        <a:prstGeom xmlns:a="http://schemas.openxmlformats.org/drawingml/2006/main" prst="rect">
          <a:avLst/>
        </a:prstGeom>
        <a:noFill xmlns:a="http://schemas.openxmlformats.org/drawingml/2006/main"/>
      </cdr:spPr>
      <cdr:txBody>
        <a:bodyPr xmlns:a="http://schemas.openxmlformats.org/drawingml/2006/main" wrap="square" lIns="0" tIns="0" rIns="0" bIns="0"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1774918C-CB06-4137-A368-EC85AE862072}" type="TxLink">
            <a:rPr lang="en-US" sz="1200" b="0" i="0" u="none" strike="noStrike" spc="40" dirty="0">
              <a:solidFill>
                <a:srgbClr val="000000"/>
              </a:solidFill>
              <a:latin typeface="Arial"/>
              <a:cs typeface="Arial"/>
            </a:rPr>
            <a:pPr algn="ctr"/>
            <a:t> </a:t>
          </a:fld>
          <a:endParaRPr lang="sv-SE" sz="8800" b="0" spc="40" dirty="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0.14539</cdr:x>
      <cdr:y>0.87273</cdr:y>
    </cdr:from>
    <cdr:to>
      <cdr:x>0.54314</cdr:x>
      <cdr:y>0.9278</cdr:y>
    </cdr:to>
    <cdr:sp macro="" textlink="'Resultat - Sammanslagning'!$F$38">
      <cdr:nvSpPr>
        <cdr:cNvPr id="6" name="TextBox 1">
          <a:extLst xmlns:a="http://schemas.openxmlformats.org/drawingml/2006/main">
            <a:ext uri="{FF2B5EF4-FFF2-40B4-BE49-F238E27FC236}">
              <a16:creationId xmlns:a16="http://schemas.microsoft.com/office/drawing/2014/main" id="{1BDF62A6-00CA-464C-97F1-76DB744E7D2A}"/>
            </a:ext>
          </a:extLst>
        </cdr:cNvPr>
        <cdr:cNvSpPr txBox="1"/>
      </cdr:nvSpPr>
      <cdr:spPr>
        <a:xfrm xmlns:a="http://schemas.openxmlformats.org/drawingml/2006/main">
          <a:off x="734004" y="2969015"/>
          <a:ext cx="2008048" cy="187359"/>
        </a:xfrm>
        <a:prstGeom xmlns:a="http://schemas.openxmlformats.org/drawingml/2006/main" prst="rect">
          <a:avLst/>
        </a:prstGeom>
        <a:noFill xmlns:a="http://schemas.openxmlformats.org/drawingml/2006/main"/>
      </cdr:spPr>
      <cdr:txBody>
        <a:bodyPr xmlns:a="http://schemas.openxmlformats.org/drawingml/2006/main" wrap="square" lIns="0" tIns="0" rIns="0" bIns="0"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04AF0D6-20AC-45DA-AF49-BB9E9A42693C}" type="TxLink">
            <a:rPr lang="en-US" sz="1200" b="0" i="0" u="none" strike="noStrike" spc="40" dirty="0">
              <a:solidFill>
                <a:srgbClr val="000000"/>
              </a:solidFill>
              <a:latin typeface="Arial"/>
              <a:cs typeface="Arial"/>
            </a:rPr>
            <a:pPr algn="ctr"/>
            <a:t> </a:t>
          </a:fld>
          <a:endParaRPr lang="sv-SE" sz="8800" b="0" spc="40" dirty="0">
            <a:solidFill>
              <a:sysClr val="windowText" lastClr="000000"/>
            </a:solidFill>
          </a:endParaRPr>
        </a:p>
      </cdr:txBody>
    </cdr:sp>
  </cdr:relSizeAnchor>
</c:userShapes>
</file>

<file path=xl/theme/theme1.xml><?xml version="1.0" encoding="utf-8"?>
<a:theme xmlns:a="http://schemas.openxmlformats.org/drawingml/2006/main" name="AFRY">
  <a:themeElements>
    <a:clrScheme name="AFRY Colors">
      <a:dk1>
        <a:srgbClr val="000000"/>
      </a:dk1>
      <a:lt1>
        <a:srgbClr val="FFFFFF"/>
      </a:lt1>
      <a:dk2>
        <a:srgbClr val="505050"/>
      </a:dk2>
      <a:lt2>
        <a:srgbClr val="D0D0D0"/>
      </a:lt2>
      <a:accent1>
        <a:srgbClr val="E9E6E0"/>
      </a:accent1>
      <a:accent2>
        <a:srgbClr val="504030"/>
      </a:accent2>
      <a:accent3>
        <a:srgbClr val="405070"/>
      </a:accent3>
      <a:accent4>
        <a:srgbClr val="405040"/>
      </a:accent4>
      <a:accent5>
        <a:srgbClr val="F3FFAF"/>
      </a:accent5>
      <a:accent6>
        <a:srgbClr val="F8F8F8"/>
      </a:accent6>
      <a:hlink>
        <a:srgbClr val="7E7E7E"/>
      </a:hlink>
      <a:folHlink>
        <a:srgbClr val="F3FFAF"/>
      </a:folHlink>
    </a:clrScheme>
    <a:fontScheme name="AFRY">
      <a:majorFont>
        <a:latin typeface="Verdana"/>
        <a:ea typeface=""/>
        <a:cs typeface=""/>
      </a:majorFont>
      <a:minorFont>
        <a:latin typeface="Verdana"/>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chemeClr val="accent1"/>
        </a:solidFill>
        <a:ln>
          <a:noFill/>
        </a:ln>
      </a:spPr>
      <a:bodyPr tIns="90000" bIns="90000" rtlCol="0" anchor="ctr"/>
      <a:lstStyle>
        <a:defPPr algn="ctr">
          <a:defRPr sz="1200" spc="40" dirty="0">
            <a:solidFill>
              <a:schemeClr val="tx1"/>
            </a:solidFill>
          </a:defRPr>
        </a:defPPr>
      </a:lstStyle>
      <a:style>
        <a:lnRef idx="2">
          <a:schemeClr val="accent1">
            <a:shade val="50000"/>
          </a:schemeClr>
        </a:lnRef>
        <a:fillRef idx="1">
          <a:schemeClr val="accent1"/>
        </a:fillRef>
        <a:effectRef idx="0">
          <a:schemeClr val="accent1"/>
        </a:effectRef>
        <a:fontRef idx="minor">
          <a:schemeClr val="lt1"/>
        </a:fontRef>
      </a:style>
    </a:spDef>
    <a:lnDef>
      <a:spPr>
        <a:ln w="19050"/>
      </a:spPr>
      <a:bodyPr/>
      <a:lstStyle/>
      <a:style>
        <a:lnRef idx="1">
          <a:schemeClr val="accent1"/>
        </a:lnRef>
        <a:fillRef idx="0">
          <a:schemeClr val="accent1"/>
        </a:fillRef>
        <a:effectRef idx="0">
          <a:schemeClr val="accent1"/>
        </a:effectRef>
        <a:fontRef idx="minor">
          <a:schemeClr val="tx1"/>
        </a:fontRef>
      </a:style>
    </a:lnDef>
    <a:txDef>
      <a:spPr>
        <a:noFill/>
      </a:spPr>
      <a:bodyPr wrap="square" lIns="0" tIns="0" rIns="0" bIns="0" rtlCol="0">
        <a:spAutoFit/>
      </a:bodyPr>
      <a:lstStyle>
        <a:defPPr algn="l">
          <a:defRPr sz="1200" spc="40" dirty="0"/>
        </a:defPPr>
      </a:lstStyle>
    </a:txDef>
  </a:objectDefaults>
  <a:extraClrSchemeLst/>
  <a:custClrLst>
    <a:custClr>
      <a:srgbClr val="323232"/>
    </a:custClr>
    <a:custClr>
      <a:srgbClr val="505050"/>
    </a:custClr>
    <a:custClr>
      <a:srgbClr val="7E7E7E"/>
    </a:custClr>
    <a:custClr>
      <a:srgbClr val="B2B2B2"/>
    </a:custClr>
    <a:custClr>
      <a:srgbClr val="D0D0D0"/>
    </a:custClr>
    <a:custClr>
      <a:srgbClr val="F8F8F8"/>
    </a:custClr>
    <a:custClr>
      <a:srgbClr val="E9E6E0"/>
    </a:custClr>
    <a:custClr>
      <a:srgbClr val="F3FFAF"/>
    </a:custClr>
    <a:custClr>
      <a:srgbClr val="FFFFFF"/>
    </a:custClr>
    <a:custClr>
      <a:srgbClr val="FFFFFF"/>
    </a:custClr>
    <a:custClr>
      <a:srgbClr val="405040"/>
    </a:custClr>
    <a:custClr>
      <a:srgbClr val="707C70"/>
    </a:custClr>
    <a:custClr>
      <a:srgbClr val="A0A8A0"/>
    </a:custClr>
    <a:custClr>
      <a:srgbClr val="CFD3CF"/>
    </a:custClr>
    <a:custClr>
      <a:srgbClr val="FFFFFF"/>
    </a:custClr>
    <a:custClr>
      <a:srgbClr val="FFFFFF"/>
    </a:custClr>
    <a:custClr>
      <a:srgbClr val="FFFFFF"/>
    </a:custClr>
    <a:custClr>
      <a:srgbClr val="FFFFFF"/>
    </a:custClr>
    <a:custClr>
      <a:srgbClr val="FFFFFF"/>
    </a:custClr>
    <a:custClr>
      <a:srgbClr val="FFFFFF"/>
    </a:custClr>
    <a:custClr>
      <a:srgbClr val="405070"/>
    </a:custClr>
    <a:custClr>
      <a:srgbClr val="707C94"/>
    </a:custClr>
    <a:custClr>
      <a:srgbClr val="A0A8B8"/>
    </a:custClr>
    <a:custClr>
      <a:srgbClr val="CFD3DB"/>
    </a:custClr>
    <a:custClr>
      <a:srgbClr val="FFFFFF"/>
    </a:custClr>
    <a:custClr>
      <a:srgbClr val="FFFFFF"/>
    </a:custClr>
    <a:custClr>
      <a:srgbClr val="FFFFFF"/>
    </a:custClr>
    <a:custClr>
      <a:srgbClr val="FFFFFF"/>
    </a:custClr>
    <a:custClr>
      <a:srgbClr val="FFFFFF"/>
    </a:custClr>
    <a:custClr>
      <a:srgbClr val="FFFFFF"/>
    </a:custClr>
    <a:custClr>
      <a:srgbClr val="504030"/>
    </a:custClr>
    <a:custClr>
      <a:srgbClr val="7C7064"/>
    </a:custClr>
    <a:custClr>
      <a:srgbClr val="A8A098"/>
    </a:custClr>
    <a:custClr>
      <a:srgbClr val="D3CFCB"/>
    </a:custClr>
    <a:custClr>
      <a:srgbClr val="FFFFFF"/>
    </a:custClr>
    <a:custClr>
      <a:srgbClr val="FFFFFF"/>
    </a:custClr>
    <a:custClr>
      <a:srgbClr val="FFFFFF"/>
    </a:custClr>
    <a:custClr>
      <a:srgbClr val="FFFFFF"/>
    </a:custClr>
    <a:custClr>
      <a:srgbClr val="FFFFFF"/>
    </a:custClr>
    <a:custClr>
      <a:srgbClr val="FFFFFF"/>
    </a:custClr>
  </a:custClrLst>
  <a:extLst>
    <a:ext uri="{05A4C25C-085E-4340-85A3-A5531E510DB2}">
      <thm15:themeFamily xmlns:thm15="http://schemas.microsoft.com/office/thememl/2012/main" name="AFRY" id="{220B2277-3402-45CE-9F05-E08FCF9F5BF2}" vid="{BD854E27-A12A-42CF-9D36-68E3571147BB}"/>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58A8F8-3844-4871-ACAD-13BE23C3466F}">
  <dimension ref="A1:K45"/>
  <sheetViews>
    <sheetView topLeftCell="A25" zoomScaleNormal="100" workbookViewId="0">
      <selection activeCell="C3" sqref="C3"/>
    </sheetView>
  </sheetViews>
  <sheetFormatPr defaultColWidth="9" defaultRowHeight="14.25" x14ac:dyDescent="0.2"/>
  <cols>
    <col min="1" max="1" width="3.125" style="72" customWidth="1"/>
    <col min="2" max="2" width="3" style="72" customWidth="1"/>
    <col min="3" max="3" width="104.375" style="2" customWidth="1"/>
    <col min="4" max="4" width="3.75" style="2" customWidth="1"/>
    <col min="5" max="5" width="9.75" style="72" customWidth="1"/>
    <col min="6" max="6" width="3.5" style="72" customWidth="1"/>
    <col min="7" max="7" width="9" style="72" customWidth="1"/>
    <col min="8" max="8" width="14.625" style="72" customWidth="1"/>
    <col min="9" max="9" width="9.375" style="72" bestFit="1" customWidth="1"/>
    <col min="10" max="11" width="3" style="72" customWidth="1"/>
    <col min="12" max="16384" width="9" style="74"/>
  </cols>
  <sheetData>
    <row r="1" spans="2:10" ht="15" thickBot="1" x14ac:dyDescent="0.25"/>
    <row r="2" spans="2:10" x14ac:dyDescent="0.2">
      <c r="B2" s="338"/>
      <c r="C2" s="341"/>
      <c r="D2" s="341"/>
      <c r="E2" s="342"/>
      <c r="F2" s="342"/>
      <c r="G2" s="342"/>
      <c r="H2" s="342"/>
      <c r="I2" s="342"/>
      <c r="J2" s="343"/>
    </row>
    <row r="3" spans="2:10" ht="23.25" x14ac:dyDescent="0.35">
      <c r="B3" s="344"/>
      <c r="C3" s="345" t="s">
        <v>253</v>
      </c>
      <c r="D3" s="345"/>
      <c r="E3" s="337"/>
      <c r="F3" s="337"/>
      <c r="G3" s="337"/>
      <c r="H3" s="51"/>
      <c r="I3" s="51"/>
      <c r="J3" s="346"/>
    </row>
    <row r="4" spans="2:10" x14ac:dyDescent="0.2">
      <c r="B4" s="344"/>
      <c r="C4" s="4"/>
      <c r="D4" s="4"/>
      <c r="E4" s="337"/>
      <c r="F4" s="337"/>
      <c r="G4" s="337"/>
      <c r="H4" s="51"/>
      <c r="I4" s="51"/>
      <c r="J4" s="346"/>
    </row>
    <row r="5" spans="2:10" x14ac:dyDescent="0.2">
      <c r="B5" s="344"/>
      <c r="C5" s="4" t="s">
        <v>276</v>
      </c>
      <c r="D5" s="4"/>
      <c r="E5" s="337"/>
      <c r="F5" s="337"/>
      <c r="G5" s="337"/>
      <c r="H5" s="51"/>
      <c r="I5" s="51"/>
      <c r="J5" s="346"/>
    </row>
    <row r="6" spans="2:10" x14ac:dyDescent="0.2">
      <c r="B6" s="344"/>
      <c r="C6" s="4"/>
      <c r="D6" s="4"/>
      <c r="E6" s="337"/>
      <c r="F6" s="337"/>
      <c r="G6" s="337"/>
      <c r="H6" s="51"/>
      <c r="I6" s="51"/>
      <c r="J6" s="346"/>
    </row>
    <row r="7" spans="2:10" ht="72" x14ac:dyDescent="0.2">
      <c r="B7" s="344"/>
      <c r="C7" s="361" t="s">
        <v>460</v>
      </c>
      <c r="D7" s="347"/>
      <c r="E7" s="337"/>
      <c r="F7" s="337"/>
      <c r="G7" s="337"/>
      <c r="H7" s="51"/>
      <c r="I7" s="51"/>
      <c r="J7" s="346"/>
    </row>
    <row r="8" spans="2:10" x14ac:dyDescent="0.2">
      <c r="B8" s="344"/>
      <c r="C8" s="4"/>
      <c r="D8" s="4"/>
      <c r="E8" s="337"/>
      <c r="F8" s="337"/>
      <c r="G8" s="337"/>
      <c r="H8" s="51"/>
      <c r="I8" s="51"/>
      <c r="J8" s="346"/>
    </row>
    <row r="9" spans="2:10" ht="57" x14ac:dyDescent="0.2">
      <c r="B9" s="344"/>
      <c r="C9" s="361" t="s">
        <v>417</v>
      </c>
      <c r="D9" s="361"/>
      <c r="E9" s="337"/>
      <c r="F9" s="337"/>
      <c r="G9" s="337"/>
      <c r="H9" s="340" t="s">
        <v>307</v>
      </c>
      <c r="I9" s="480" t="str">
        <f>Changelog!C1</f>
        <v>1.0</v>
      </c>
      <c r="J9" s="346"/>
    </row>
    <row r="10" spans="2:10" x14ac:dyDescent="0.2">
      <c r="B10" s="344"/>
      <c r="C10" s="4"/>
      <c r="D10" s="4"/>
      <c r="E10" s="337"/>
      <c r="F10" s="337"/>
      <c r="G10" s="337"/>
      <c r="H10" s="340" t="s">
        <v>322</v>
      </c>
      <c r="I10" s="348">
        <f>Changelog!C2</f>
        <v>44603</v>
      </c>
      <c r="J10" s="346"/>
    </row>
    <row r="11" spans="2:10" ht="15" x14ac:dyDescent="0.25">
      <c r="B11" s="344"/>
      <c r="C11" s="349" t="s">
        <v>211</v>
      </c>
      <c r="D11" s="349"/>
      <c r="E11" s="337"/>
      <c r="F11" s="337"/>
      <c r="G11" s="337"/>
      <c r="H11" s="337"/>
      <c r="I11" s="337"/>
      <c r="J11" s="346"/>
    </row>
    <row r="12" spans="2:10" ht="100.5" x14ac:dyDescent="0.2">
      <c r="B12" s="344"/>
      <c r="C12" s="361" t="s">
        <v>461</v>
      </c>
      <c r="D12" s="347"/>
      <c r="E12" s="337"/>
      <c r="F12" s="350"/>
      <c r="G12" s="350"/>
      <c r="H12" s="337"/>
      <c r="I12" s="337"/>
      <c r="J12" s="346"/>
    </row>
    <row r="13" spans="2:10" x14ac:dyDescent="0.2">
      <c r="B13" s="344"/>
      <c r="C13" s="347"/>
      <c r="D13" s="347"/>
      <c r="E13" s="337"/>
      <c r="F13" s="350"/>
      <c r="G13" s="350"/>
      <c r="H13" s="337"/>
      <c r="I13" s="337"/>
      <c r="J13" s="346"/>
    </row>
    <row r="14" spans="2:10" ht="28.5" x14ac:dyDescent="0.2">
      <c r="B14" s="344"/>
      <c r="C14" s="361" t="s">
        <v>412</v>
      </c>
      <c r="D14" s="351"/>
      <c r="E14" s="337"/>
      <c r="F14" s="350"/>
      <c r="G14" s="350"/>
      <c r="H14" s="337"/>
      <c r="I14" s="337"/>
      <c r="J14" s="346"/>
    </row>
    <row r="15" spans="2:10" x14ac:dyDescent="0.2">
      <c r="B15" s="344"/>
      <c r="C15" s="4"/>
      <c r="D15" s="4"/>
      <c r="E15" s="337"/>
      <c r="F15" s="337"/>
      <c r="G15" s="337"/>
      <c r="H15" s="337"/>
      <c r="I15" s="337"/>
      <c r="J15" s="346"/>
    </row>
    <row r="16" spans="2:10" ht="15" x14ac:dyDescent="0.25">
      <c r="B16" s="344"/>
      <c r="C16" s="349" t="s">
        <v>210</v>
      </c>
      <c r="D16" s="349"/>
      <c r="E16" s="337"/>
      <c r="F16" s="337"/>
      <c r="G16" s="337"/>
      <c r="H16" s="337"/>
      <c r="I16" s="337"/>
      <c r="J16" s="346"/>
    </row>
    <row r="17" spans="2:10" ht="57" x14ac:dyDescent="0.2">
      <c r="B17" s="344"/>
      <c r="C17" s="361" t="s">
        <v>462</v>
      </c>
      <c r="D17" s="347"/>
      <c r="E17" s="337"/>
      <c r="F17" s="337"/>
      <c r="G17" s="337"/>
      <c r="H17" s="337"/>
      <c r="I17" s="337"/>
      <c r="J17" s="346"/>
    </row>
    <row r="18" spans="2:10" x14ac:dyDescent="0.2">
      <c r="B18" s="344"/>
      <c r="C18" s="347"/>
      <c r="D18" s="347"/>
      <c r="E18" s="337"/>
      <c r="F18" s="337"/>
      <c r="G18" s="337"/>
      <c r="H18" s="337"/>
      <c r="I18" s="337"/>
      <c r="J18" s="346"/>
    </row>
    <row r="19" spans="2:10" ht="15.75" thickBot="1" x14ac:dyDescent="0.3">
      <c r="B19" s="344"/>
      <c r="C19" s="349" t="s">
        <v>209</v>
      </c>
      <c r="D19" s="349"/>
      <c r="E19" s="337"/>
      <c r="F19" s="337"/>
      <c r="G19" s="337"/>
      <c r="H19" s="337"/>
      <c r="I19" s="337"/>
      <c r="J19" s="346"/>
    </row>
    <row r="20" spans="2:10" ht="29.25" thickBot="1" x14ac:dyDescent="0.25">
      <c r="B20" s="344"/>
      <c r="C20" s="347" t="s">
        <v>413</v>
      </c>
      <c r="D20" s="347"/>
      <c r="E20" s="264" t="s">
        <v>122</v>
      </c>
      <c r="F20" s="352"/>
      <c r="G20" s="265" t="s">
        <v>208</v>
      </c>
      <c r="H20" s="337"/>
      <c r="I20" s="337"/>
      <c r="J20" s="346"/>
    </row>
    <row r="21" spans="2:10" x14ac:dyDescent="0.2">
      <c r="B21" s="344"/>
      <c r="C21" s="353"/>
      <c r="D21" s="353"/>
      <c r="E21" s="337"/>
      <c r="F21" s="337"/>
      <c r="G21" s="337"/>
      <c r="H21" s="337"/>
      <c r="I21" s="337"/>
      <c r="J21" s="346"/>
    </row>
    <row r="22" spans="2:10" x14ac:dyDescent="0.2">
      <c r="B22" s="344"/>
      <c r="C22" s="157" t="s">
        <v>414</v>
      </c>
      <c r="E22" s="337"/>
      <c r="F22" s="337"/>
      <c r="G22" s="337"/>
      <c r="H22" s="337"/>
      <c r="I22" s="337"/>
      <c r="J22" s="346"/>
    </row>
    <row r="23" spans="2:10" x14ac:dyDescent="0.2">
      <c r="B23" s="344"/>
      <c r="C23" s="4"/>
      <c r="D23" s="4"/>
      <c r="E23" s="337"/>
      <c r="F23" s="337"/>
      <c r="G23" s="337"/>
      <c r="H23" s="337"/>
      <c r="I23" s="337"/>
      <c r="J23" s="346"/>
    </row>
    <row r="24" spans="2:10" ht="15" x14ac:dyDescent="0.25">
      <c r="B24" s="344"/>
      <c r="C24" s="349" t="s">
        <v>212</v>
      </c>
      <c r="D24" s="349"/>
      <c r="E24" s="337"/>
      <c r="F24" s="337"/>
      <c r="G24" s="337"/>
      <c r="H24" s="337"/>
      <c r="I24" s="337"/>
      <c r="J24" s="346"/>
    </row>
    <row r="25" spans="2:10" x14ac:dyDescent="0.2">
      <c r="B25" s="344"/>
      <c r="C25" s="4" t="s">
        <v>278</v>
      </c>
      <c r="D25" s="4"/>
      <c r="E25" s="337"/>
      <c r="F25" s="337"/>
      <c r="G25" s="337"/>
      <c r="H25" s="337"/>
      <c r="I25" s="337"/>
      <c r="J25" s="346"/>
    </row>
    <row r="26" spans="2:10" x14ac:dyDescent="0.2">
      <c r="B26" s="344"/>
      <c r="C26" s="354" t="s">
        <v>232</v>
      </c>
      <c r="D26" s="354"/>
      <c r="E26" s="337"/>
      <c r="F26" s="337"/>
      <c r="G26" s="337"/>
      <c r="H26" s="337"/>
      <c r="I26" s="337"/>
      <c r="J26" s="346"/>
    </row>
    <row r="27" spans="2:10" x14ac:dyDescent="0.2">
      <c r="B27" s="344"/>
      <c r="C27" s="354" t="s">
        <v>233</v>
      </c>
      <c r="D27" s="354"/>
      <c r="E27" s="337"/>
      <c r="F27" s="337"/>
      <c r="G27" s="337"/>
      <c r="H27" s="337"/>
      <c r="I27" s="337"/>
      <c r="J27" s="346"/>
    </row>
    <row r="28" spans="2:10" x14ac:dyDescent="0.2">
      <c r="B28" s="344"/>
      <c r="C28" s="354" t="s">
        <v>234</v>
      </c>
      <c r="D28" s="354"/>
      <c r="E28" s="337"/>
      <c r="F28" s="337"/>
      <c r="G28" s="337"/>
      <c r="H28" s="337"/>
      <c r="I28" s="337"/>
      <c r="J28" s="346"/>
    </row>
    <row r="29" spans="2:10" x14ac:dyDescent="0.2">
      <c r="B29" s="344"/>
      <c r="C29" s="4"/>
      <c r="D29" s="4"/>
      <c r="E29" s="337"/>
      <c r="F29" s="337"/>
      <c r="G29" s="337"/>
      <c r="H29" s="337"/>
      <c r="I29" s="337"/>
      <c r="J29" s="346"/>
    </row>
    <row r="30" spans="2:10" ht="71.25" x14ac:dyDescent="0.2">
      <c r="B30" s="344"/>
      <c r="C30" s="361" t="s">
        <v>483</v>
      </c>
      <c r="D30" s="347"/>
      <c r="E30" s="337"/>
      <c r="F30" s="337"/>
      <c r="G30" s="337"/>
      <c r="H30" s="337"/>
      <c r="I30" s="337"/>
      <c r="J30" s="346"/>
    </row>
    <row r="31" spans="2:10" x14ac:dyDescent="0.2">
      <c r="B31" s="344"/>
      <c r="C31" s="4"/>
      <c r="D31" s="4"/>
      <c r="E31" s="337"/>
      <c r="F31" s="337"/>
      <c r="G31" s="337"/>
      <c r="H31" s="337"/>
      <c r="I31" s="337"/>
      <c r="J31" s="346"/>
    </row>
    <row r="32" spans="2:10" x14ac:dyDescent="0.2">
      <c r="B32" s="344"/>
      <c r="C32" s="347" t="s">
        <v>280</v>
      </c>
      <c r="D32" s="347"/>
      <c r="E32" s="337"/>
      <c r="F32" s="337"/>
      <c r="G32" s="337"/>
      <c r="H32" s="337"/>
      <c r="I32" s="337"/>
      <c r="J32" s="346"/>
    </row>
    <row r="33" spans="2:10" ht="15" customHeight="1" x14ac:dyDescent="0.2">
      <c r="B33" s="344"/>
      <c r="C33" s="4" t="s">
        <v>249</v>
      </c>
      <c r="D33" s="4"/>
      <c r="E33" s="337"/>
      <c r="F33" s="337"/>
      <c r="G33" s="337"/>
      <c r="H33" s="337"/>
      <c r="I33" s="337"/>
      <c r="J33" s="346"/>
    </row>
    <row r="34" spans="2:10" x14ac:dyDescent="0.2">
      <c r="B34" s="344"/>
      <c r="C34" s="4"/>
      <c r="D34" s="4"/>
      <c r="E34" s="337"/>
      <c r="F34" s="337"/>
      <c r="G34" s="337"/>
      <c r="H34" s="337"/>
      <c r="I34" s="337"/>
      <c r="J34" s="346"/>
    </row>
    <row r="35" spans="2:10" ht="42.75" x14ac:dyDescent="0.2">
      <c r="B35" s="344"/>
      <c r="C35" s="347" t="s">
        <v>415</v>
      </c>
      <c r="D35" s="347"/>
      <c r="E35" s="337"/>
      <c r="F35" s="337"/>
      <c r="G35" s="337"/>
      <c r="H35" s="337"/>
      <c r="I35" s="337"/>
      <c r="J35" s="346"/>
    </row>
    <row r="36" spans="2:10" x14ac:dyDescent="0.2">
      <c r="B36" s="344"/>
      <c r="C36" s="355" t="s">
        <v>246</v>
      </c>
      <c r="D36" s="355"/>
      <c r="E36" s="337"/>
      <c r="F36" s="337"/>
      <c r="G36" s="337"/>
      <c r="H36" s="337"/>
      <c r="I36" s="337"/>
      <c r="J36" s="346"/>
    </row>
    <row r="37" spans="2:10" x14ac:dyDescent="0.2">
      <c r="B37" s="344"/>
      <c r="C37" s="355" t="s">
        <v>248</v>
      </c>
      <c r="D37" s="355"/>
      <c r="E37" s="337"/>
      <c r="F37" s="337"/>
      <c r="G37" s="337"/>
      <c r="H37" s="337"/>
      <c r="I37" s="337"/>
      <c r="J37" s="346"/>
    </row>
    <row r="38" spans="2:10" x14ac:dyDescent="0.2">
      <c r="B38" s="344"/>
      <c r="C38" s="355" t="s">
        <v>247</v>
      </c>
      <c r="D38" s="355"/>
      <c r="E38" s="337"/>
      <c r="F38" s="337"/>
      <c r="G38" s="337"/>
      <c r="H38" s="337"/>
      <c r="I38" s="337"/>
      <c r="J38" s="346"/>
    </row>
    <row r="39" spans="2:10" x14ac:dyDescent="0.2">
      <c r="B39" s="344"/>
      <c r="C39" s="360" t="s">
        <v>411</v>
      </c>
      <c r="D39" s="360"/>
      <c r="E39" s="337"/>
      <c r="F39" s="337"/>
      <c r="G39" s="337"/>
      <c r="H39" s="337"/>
      <c r="I39" s="337"/>
      <c r="J39" s="346"/>
    </row>
    <row r="40" spans="2:10" x14ac:dyDescent="0.2">
      <c r="B40" s="344"/>
      <c r="C40" s="360"/>
      <c r="D40" s="360"/>
      <c r="E40" s="337"/>
      <c r="F40" s="337"/>
      <c r="G40" s="337"/>
      <c r="H40" s="337"/>
      <c r="I40" s="337"/>
      <c r="J40" s="346"/>
    </row>
    <row r="41" spans="2:10" x14ac:dyDescent="0.2">
      <c r="B41" s="344"/>
      <c r="C41" s="356" t="s">
        <v>416</v>
      </c>
      <c r="D41" s="356"/>
      <c r="E41" s="337"/>
      <c r="F41" s="337"/>
      <c r="G41" s="337"/>
      <c r="H41" s="337"/>
      <c r="I41" s="337"/>
      <c r="J41" s="346"/>
    </row>
    <row r="42" spans="2:10" x14ac:dyDescent="0.2">
      <c r="B42" s="344"/>
      <c r="C42" s="4"/>
      <c r="D42" s="4"/>
      <c r="E42" s="337"/>
      <c r="F42" s="337"/>
      <c r="G42" s="337"/>
      <c r="H42" s="337"/>
      <c r="I42" s="337"/>
      <c r="J42" s="346"/>
    </row>
    <row r="43" spans="2:10" ht="15" x14ac:dyDescent="0.25">
      <c r="B43" s="344"/>
      <c r="C43" s="349" t="s">
        <v>213</v>
      </c>
      <c r="D43" s="349"/>
      <c r="E43" s="337"/>
      <c r="F43" s="337"/>
      <c r="G43" s="337"/>
      <c r="H43" s="337"/>
      <c r="I43" s="337"/>
      <c r="J43" s="346"/>
    </row>
    <row r="44" spans="2:10" ht="71.25" x14ac:dyDescent="0.2">
      <c r="B44" s="344"/>
      <c r="C44" s="361" t="s">
        <v>463</v>
      </c>
      <c r="D44" s="347"/>
      <c r="E44" s="337"/>
      <c r="F44" s="337"/>
      <c r="G44" s="337"/>
      <c r="H44" s="337"/>
      <c r="I44" s="337"/>
      <c r="J44" s="346"/>
    </row>
    <row r="45" spans="2:10" ht="15" thickBot="1" x14ac:dyDescent="0.25">
      <c r="B45" s="339"/>
      <c r="C45" s="357"/>
      <c r="D45" s="357"/>
      <c r="E45" s="358"/>
      <c r="F45" s="358"/>
      <c r="G45" s="358"/>
      <c r="H45" s="358"/>
      <c r="I45" s="358"/>
      <c r="J45" s="359"/>
    </row>
  </sheetData>
  <sheetProtection algorithmName="SHA-512" hashValue="HsUWX2vQ2jiz7Es17iKUQtWF6EtPNJLgH//xv/IQS0WlKkEIU+WGEiQf2PtTFHr4a8DyIHsCukJKXv9Zoo4UkA==" saltValue="siXjbZybe+UbkPtn1FoupA==" spinCount="100000" sheet="1" objects="1" scenarios="1"/>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2E0AAD-985D-42BB-9390-9188C52F44C7}">
  <sheetPr>
    <pageSetUpPr autoPageBreaks="0"/>
  </sheetPr>
  <dimension ref="A1:CU185"/>
  <sheetViews>
    <sheetView zoomScale="85" zoomScaleNormal="85" workbookViewId="0">
      <pane ySplit="5" topLeftCell="A6" activePane="bottomLeft" state="frozen"/>
      <selection pane="bottomLeft" activeCell="C2" sqref="C2:K3"/>
    </sheetView>
  </sheetViews>
  <sheetFormatPr defaultColWidth="9" defaultRowHeight="14.25" x14ac:dyDescent="0.2"/>
  <cols>
    <col min="1" max="1" width="4.125" style="3" customWidth="1"/>
    <col min="2" max="2" width="3.875" style="3" customWidth="1"/>
    <col min="3" max="3" width="27.375" style="76" customWidth="1"/>
    <col min="4" max="4" width="41.5" style="76" customWidth="1"/>
    <col min="5" max="5" width="51.25" style="34" customWidth="1"/>
    <col min="6" max="6" width="16.875" style="170" bestFit="1" customWidth="1"/>
    <col min="7" max="7" width="39.875" style="34" customWidth="1"/>
    <col min="8" max="8" width="48.125" style="34" bestFit="1" customWidth="1"/>
    <col min="9" max="9" width="16.875" style="3" customWidth="1"/>
    <col min="10" max="10" width="12.5" style="3" customWidth="1"/>
    <col min="11" max="11" width="2.375" style="3" customWidth="1"/>
    <col min="12" max="12" width="3.625" style="6" customWidth="1"/>
    <col min="13" max="13" width="16.375" style="6" customWidth="1"/>
    <col min="14" max="14" width="18.25" style="6" bestFit="1" customWidth="1"/>
    <col min="15" max="16" width="9" style="6"/>
    <col min="17" max="17" width="43.75" style="6" bestFit="1" customWidth="1"/>
    <col min="18" max="99" width="9" style="6"/>
    <col min="100" max="16384" width="9" style="3"/>
  </cols>
  <sheetData>
    <row r="1" spans="2:99" s="2" customFormat="1" ht="15" thickBot="1" x14ac:dyDescent="0.25">
      <c r="C1" s="73"/>
      <c r="D1" s="73"/>
      <c r="E1" s="56"/>
      <c r="F1" s="5"/>
      <c r="G1" s="56"/>
      <c r="H1" s="56"/>
      <c r="J1" s="4"/>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row>
    <row r="2" spans="2:99" s="2" customFormat="1" ht="15" customHeight="1" x14ac:dyDescent="0.2">
      <c r="B2" s="370"/>
      <c r="C2" s="482" t="s">
        <v>272</v>
      </c>
      <c r="D2" s="482"/>
      <c r="E2" s="482"/>
      <c r="F2" s="482"/>
      <c r="G2" s="482"/>
      <c r="H2" s="482"/>
      <c r="I2" s="482"/>
      <c r="J2" s="482"/>
      <c r="K2" s="483"/>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row>
    <row r="3" spans="2:99" s="2" customFormat="1" x14ac:dyDescent="0.2">
      <c r="B3" s="371"/>
      <c r="C3" s="484"/>
      <c r="D3" s="484"/>
      <c r="E3" s="484"/>
      <c r="F3" s="484"/>
      <c r="G3" s="484"/>
      <c r="H3" s="484"/>
      <c r="I3" s="484"/>
      <c r="J3" s="484"/>
      <c r="K3" s="485"/>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row>
    <row r="4" spans="2:99" s="2" customFormat="1" x14ac:dyDescent="0.2">
      <c r="B4" s="371"/>
      <c r="C4" s="347"/>
      <c r="D4" s="347"/>
      <c r="E4" s="372"/>
      <c r="F4" s="178"/>
      <c r="G4" s="372"/>
      <c r="H4" s="372"/>
      <c r="I4" s="4"/>
      <c r="J4" s="4"/>
      <c r="K4" s="373"/>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row>
    <row r="5" spans="2:99" s="2" customFormat="1" ht="15" x14ac:dyDescent="0.25">
      <c r="B5" s="371"/>
      <c r="C5" s="374" t="s">
        <v>231</v>
      </c>
      <c r="D5" s="374" t="s">
        <v>0</v>
      </c>
      <c r="E5" s="162" t="s">
        <v>244</v>
      </c>
      <c r="F5" s="375" t="s">
        <v>214</v>
      </c>
      <c r="G5" s="162" t="s">
        <v>1</v>
      </c>
      <c r="H5" s="162" t="s">
        <v>2</v>
      </c>
      <c r="I5" s="4"/>
      <c r="J5" s="4"/>
      <c r="K5" s="373"/>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row>
    <row r="6" spans="2:99" s="2" customFormat="1" ht="15" x14ac:dyDescent="0.25">
      <c r="B6" s="371"/>
      <c r="C6" s="376" t="s">
        <v>215</v>
      </c>
      <c r="D6" s="411"/>
      <c r="E6" s="53"/>
      <c r="F6" s="58"/>
      <c r="G6" s="53"/>
      <c r="H6" s="53"/>
      <c r="I6" s="4"/>
      <c r="J6" s="4"/>
      <c r="K6" s="373"/>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row>
    <row r="7" spans="2:99" s="2" customFormat="1" ht="15" x14ac:dyDescent="0.25">
      <c r="B7" s="371"/>
      <c r="C7" s="377"/>
      <c r="D7" s="412"/>
      <c r="E7" s="180"/>
      <c r="F7" s="179"/>
      <c r="G7" s="180"/>
      <c r="H7" s="180"/>
      <c r="I7" s="4"/>
      <c r="J7" s="4"/>
      <c r="K7" s="373"/>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row>
    <row r="8" spans="2:99" s="2" customFormat="1" x14ac:dyDescent="0.2">
      <c r="B8" s="371"/>
      <c r="C8" s="177" t="s">
        <v>261</v>
      </c>
      <c r="D8" s="177"/>
      <c r="E8" s="179" t="s">
        <v>262</v>
      </c>
      <c r="F8" s="173" t="s">
        <v>216</v>
      </c>
      <c r="G8" s="173" t="s">
        <v>217</v>
      </c>
      <c r="H8" s="173" t="s">
        <v>217</v>
      </c>
      <c r="I8" s="4"/>
      <c r="J8" s="4"/>
      <c r="K8" s="373"/>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row>
    <row r="9" spans="2:99" s="2" customFormat="1" x14ac:dyDescent="0.2">
      <c r="B9" s="371"/>
      <c r="C9" s="179"/>
      <c r="D9" s="177"/>
      <c r="E9" s="179"/>
      <c r="F9" s="173"/>
      <c r="G9" s="173"/>
      <c r="H9" s="173"/>
      <c r="I9" s="4"/>
      <c r="J9" s="4"/>
      <c r="K9" s="373"/>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row>
    <row r="10" spans="2:99" s="2" customFormat="1" ht="48" customHeight="1" x14ac:dyDescent="0.2">
      <c r="B10" s="371"/>
      <c r="C10" s="179" t="s">
        <v>285</v>
      </c>
      <c r="D10" s="177"/>
      <c r="E10" s="177" t="s">
        <v>325</v>
      </c>
      <c r="F10" s="173" t="s">
        <v>327</v>
      </c>
      <c r="G10" s="173" t="s">
        <v>217</v>
      </c>
      <c r="H10" s="173" t="s">
        <v>217</v>
      </c>
      <c r="I10" s="4"/>
      <c r="J10" s="4"/>
      <c r="K10" s="373"/>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row>
    <row r="11" spans="2:99" s="2" customFormat="1" ht="46.5" customHeight="1" x14ac:dyDescent="0.2">
      <c r="B11" s="371"/>
      <c r="C11" s="179" t="s">
        <v>286</v>
      </c>
      <c r="D11" s="177"/>
      <c r="E11" s="177" t="s">
        <v>326</v>
      </c>
      <c r="F11" s="173" t="s">
        <v>327</v>
      </c>
      <c r="G11" s="173" t="s">
        <v>217</v>
      </c>
      <c r="H11" s="173" t="s">
        <v>217</v>
      </c>
      <c r="I11" s="4"/>
      <c r="J11" s="4"/>
      <c r="K11" s="373"/>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row>
    <row r="12" spans="2:99" s="2" customFormat="1" ht="47.25" customHeight="1" x14ac:dyDescent="0.2">
      <c r="B12" s="371"/>
      <c r="C12" s="179" t="s">
        <v>318</v>
      </c>
      <c r="D12" s="177"/>
      <c r="E12" s="177" t="s">
        <v>323</v>
      </c>
      <c r="F12" s="173" t="s">
        <v>327</v>
      </c>
      <c r="G12" s="173" t="s">
        <v>217</v>
      </c>
      <c r="H12" s="173" t="s">
        <v>217</v>
      </c>
      <c r="I12" s="4"/>
      <c r="J12" s="4"/>
      <c r="K12" s="373"/>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row>
    <row r="13" spans="2:99" s="2" customFormat="1" ht="45" customHeight="1" x14ac:dyDescent="0.2">
      <c r="B13" s="371"/>
      <c r="C13" s="179" t="s">
        <v>6</v>
      </c>
      <c r="D13" s="177"/>
      <c r="E13" s="177" t="s">
        <v>324</v>
      </c>
      <c r="F13" s="173" t="s">
        <v>216</v>
      </c>
      <c r="G13" s="173" t="s">
        <v>217</v>
      </c>
      <c r="H13" s="173" t="s">
        <v>217</v>
      </c>
      <c r="I13" s="4"/>
      <c r="J13" s="4"/>
      <c r="K13" s="373"/>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row>
    <row r="14" spans="2:99" s="2" customFormat="1" ht="78.75" customHeight="1" x14ac:dyDescent="0.2">
      <c r="B14" s="371"/>
      <c r="C14" s="78" t="s">
        <v>7</v>
      </c>
      <c r="D14" s="78"/>
      <c r="E14" s="78" t="s">
        <v>439</v>
      </c>
      <c r="F14" s="174" t="s">
        <v>216</v>
      </c>
      <c r="G14" s="174" t="s">
        <v>217</v>
      </c>
      <c r="H14" s="174" t="s">
        <v>217</v>
      </c>
      <c r="I14" s="4"/>
      <c r="J14" s="4"/>
      <c r="K14" s="373"/>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row>
    <row r="15" spans="2:99" s="2" customFormat="1" ht="102" customHeight="1" x14ac:dyDescent="0.2">
      <c r="B15" s="371"/>
      <c r="C15" s="78" t="s">
        <v>287</v>
      </c>
      <c r="D15" s="78"/>
      <c r="E15" s="78" t="s">
        <v>440</v>
      </c>
      <c r="F15" s="174" t="s">
        <v>216</v>
      </c>
      <c r="G15" s="174" t="s">
        <v>217</v>
      </c>
      <c r="H15" s="174" t="s">
        <v>217</v>
      </c>
      <c r="I15" s="4"/>
      <c r="J15" s="4"/>
      <c r="K15" s="373"/>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row>
    <row r="16" spans="2:99" s="2" customFormat="1" ht="38.25" customHeight="1" x14ac:dyDescent="0.2">
      <c r="B16" s="371"/>
      <c r="C16" s="177" t="s">
        <v>83</v>
      </c>
      <c r="D16" s="177"/>
      <c r="E16" s="177" t="s">
        <v>473</v>
      </c>
      <c r="F16" s="173" t="s">
        <v>216</v>
      </c>
      <c r="G16" s="173" t="s">
        <v>217</v>
      </c>
      <c r="H16" s="173" t="s">
        <v>217</v>
      </c>
      <c r="I16" s="4"/>
      <c r="J16" s="4"/>
      <c r="K16" s="373"/>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row>
    <row r="17" spans="2:99" s="2" customFormat="1" ht="57" customHeight="1" x14ac:dyDescent="0.2">
      <c r="B17" s="371"/>
      <c r="C17" s="78" t="s">
        <v>90</v>
      </c>
      <c r="D17" s="78"/>
      <c r="E17" s="78" t="s">
        <v>317</v>
      </c>
      <c r="F17" s="174" t="s">
        <v>216</v>
      </c>
      <c r="G17" s="174" t="s">
        <v>217</v>
      </c>
      <c r="H17" s="174" t="s">
        <v>217</v>
      </c>
      <c r="I17" s="4"/>
      <c r="J17" s="4"/>
      <c r="K17" s="373"/>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row>
    <row r="18" spans="2:99" s="2" customFormat="1" ht="57" x14ac:dyDescent="0.2">
      <c r="B18" s="371"/>
      <c r="C18" s="408" t="s">
        <v>431</v>
      </c>
      <c r="D18" s="177"/>
      <c r="E18" s="177" t="s">
        <v>349</v>
      </c>
      <c r="F18" s="173" t="s">
        <v>216</v>
      </c>
      <c r="G18" s="173" t="s">
        <v>217</v>
      </c>
      <c r="H18" s="173" t="s">
        <v>217</v>
      </c>
      <c r="I18" s="4"/>
      <c r="J18" s="4"/>
      <c r="K18" s="373"/>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row>
    <row r="19" spans="2:99" s="2" customFormat="1" ht="28.5" x14ac:dyDescent="0.2">
      <c r="B19" s="371"/>
      <c r="C19" s="408" t="s">
        <v>430</v>
      </c>
      <c r="D19" s="177"/>
      <c r="E19" s="177" t="s">
        <v>438</v>
      </c>
      <c r="F19" s="173" t="s">
        <v>216</v>
      </c>
      <c r="G19" s="173" t="s">
        <v>217</v>
      </c>
      <c r="H19" s="173" t="s">
        <v>217</v>
      </c>
      <c r="I19" s="4"/>
      <c r="J19" s="378"/>
      <c r="K19" s="379"/>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row>
    <row r="20" spans="2:99" s="2" customFormat="1" ht="15" x14ac:dyDescent="0.2">
      <c r="B20" s="371"/>
      <c r="C20" s="75" t="s">
        <v>30</v>
      </c>
      <c r="D20" s="376"/>
      <c r="E20" s="278"/>
      <c r="F20" s="380"/>
      <c r="G20" s="380"/>
      <c r="H20" s="380"/>
      <c r="I20" s="4"/>
      <c r="J20" s="378"/>
      <c r="K20" s="379"/>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row>
    <row r="21" spans="2:99" s="2" customFormat="1" ht="15" x14ac:dyDescent="0.2">
      <c r="B21" s="371"/>
      <c r="C21" s="381"/>
      <c r="D21" s="381"/>
      <c r="E21" s="382"/>
      <c r="F21" s="174"/>
      <c r="G21" s="174"/>
      <c r="H21" s="174"/>
      <c r="I21" s="4"/>
      <c r="J21" s="378"/>
      <c r="K21" s="379"/>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row>
    <row r="22" spans="2:99" s="2" customFormat="1" ht="28.5" x14ac:dyDescent="0.2">
      <c r="B22" s="371"/>
      <c r="C22" s="486" t="s">
        <v>31</v>
      </c>
      <c r="D22" s="78" t="s">
        <v>252</v>
      </c>
      <c r="E22" s="178" t="s">
        <v>250</v>
      </c>
      <c r="F22" s="174" t="s">
        <v>48</v>
      </c>
      <c r="G22" s="174" t="s">
        <v>218</v>
      </c>
      <c r="H22" s="174" t="s">
        <v>9</v>
      </c>
      <c r="I22" s="4"/>
      <c r="J22" s="378"/>
      <c r="K22" s="379"/>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row>
    <row r="23" spans="2:99" s="2" customFormat="1" ht="28.5" x14ac:dyDescent="0.2">
      <c r="B23" s="371"/>
      <c r="C23" s="486"/>
      <c r="D23" s="390" t="s">
        <v>433</v>
      </c>
      <c r="E23" s="383" t="s">
        <v>251</v>
      </c>
      <c r="F23" s="174" t="s">
        <v>48</v>
      </c>
      <c r="G23" s="174" t="s">
        <v>8</v>
      </c>
      <c r="H23" s="174" t="s">
        <v>9</v>
      </c>
      <c r="I23" s="4"/>
      <c r="J23" s="378"/>
      <c r="K23" s="379"/>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row>
    <row r="24" spans="2:99" s="2" customFormat="1" x14ac:dyDescent="0.2">
      <c r="B24" s="371"/>
      <c r="C24" s="384"/>
      <c r="D24" s="410"/>
      <c r="E24" s="178"/>
      <c r="F24" s="174"/>
      <c r="G24" s="174"/>
      <c r="H24" s="174"/>
      <c r="I24" s="4"/>
      <c r="J24" s="4"/>
      <c r="K24" s="373"/>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row>
    <row r="25" spans="2:99" s="2" customFormat="1" ht="28.5" x14ac:dyDescent="0.2">
      <c r="B25" s="371"/>
      <c r="C25" s="487" t="s">
        <v>32</v>
      </c>
      <c r="D25" s="408" t="s">
        <v>432</v>
      </c>
      <c r="E25" s="408" t="s">
        <v>437</v>
      </c>
      <c r="F25" s="173" t="s">
        <v>48</v>
      </c>
      <c r="G25" s="173" t="s">
        <v>218</v>
      </c>
      <c r="H25" s="173" t="s">
        <v>9</v>
      </c>
      <c r="I25" s="4"/>
      <c r="J25" s="4"/>
      <c r="K25" s="373"/>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row>
    <row r="26" spans="2:99" s="2" customFormat="1" ht="42.75" x14ac:dyDescent="0.2">
      <c r="B26" s="371"/>
      <c r="C26" s="487"/>
      <c r="D26" s="177" t="s">
        <v>66</v>
      </c>
      <c r="E26" s="177" t="s">
        <v>418</v>
      </c>
      <c r="F26" s="173" t="s">
        <v>48</v>
      </c>
      <c r="G26" s="173" t="s">
        <v>218</v>
      </c>
      <c r="H26" s="173" t="s">
        <v>9</v>
      </c>
      <c r="I26" s="4"/>
      <c r="J26" s="4"/>
      <c r="K26" s="373"/>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row>
    <row r="27" spans="2:99" s="2" customFormat="1" x14ac:dyDescent="0.2">
      <c r="B27" s="371"/>
      <c r="C27" s="487"/>
      <c r="D27" s="177"/>
      <c r="E27" s="179"/>
      <c r="F27" s="179"/>
      <c r="G27" s="179"/>
      <c r="H27" s="179"/>
      <c r="I27" s="4"/>
      <c r="J27" s="4"/>
      <c r="K27" s="373"/>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row>
    <row r="28" spans="2:99" s="2" customFormat="1" ht="15" x14ac:dyDescent="0.2">
      <c r="B28" s="371"/>
      <c r="C28" s="376" t="s">
        <v>3</v>
      </c>
      <c r="D28" s="376"/>
      <c r="E28" s="278"/>
      <c r="F28" s="380"/>
      <c r="G28" s="380"/>
      <c r="H28" s="380"/>
      <c r="I28" s="4"/>
      <c r="J28" s="4"/>
      <c r="K28" s="373"/>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row>
    <row r="29" spans="2:99" s="2" customFormat="1" ht="15" x14ac:dyDescent="0.2">
      <c r="B29" s="371"/>
      <c r="C29" s="381"/>
      <c r="D29" s="381"/>
      <c r="E29" s="382"/>
      <c r="F29" s="174"/>
      <c r="G29" s="174"/>
      <c r="H29" s="174"/>
      <c r="I29" s="4"/>
      <c r="J29" s="4"/>
      <c r="K29" s="373"/>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row>
    <row r="30" spans="2:99" s="2" customFormat="1" ht="57" x14ac:dyDescent="0.2">
      <c r="B30" s="371"/>
      <c r="C30" s="385" t="s">
        <v>4</v>
      </c>
      <c r="D30" s="78" t="s">
        <v>5</v>
      </c>
      <c r="E30" s="78" t="s">
        <v>419</v>
      </c>
      <c r="F30" s="174" t="s">
        <v>216</v>
      </c>
      <c r="G30" s="174" t="str">
        <f>'Värden för bedömning'!D19</f>
        <v>1,25 - 1,5</v>
      </c>
      <c r="H30" s="174" t="str">
        <f>'Värden för bedömning'!D20</f>
        <v>&lt; 1,25</v>
      </c>
      <c r="I30" s="4"/>
      <c r="J30" s="4"/>
      <c r="K30" s="373"/>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row>
    <row r="31" spans="2:99" s="2" customFormat="1" x14ac:dyDescent="0.2">
      <c r="B31" s="371"/>
      <c r="C31" s="78"/>
      <c r="D31" s="78"/>
      <c r="E31" s="178"/>
      <c r="F31" s="174"/>
      <c r="G31" s="174"/>
      <c r="H31" s="174"/>
      <c r="I31" s="4"/>
      <c r="J31" s="4"/>
      <c r="K31" s="373"/>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row>
    <row r="32" spans="2:99" s="2" customFormat="1" ht="51" customHeight="1" x14ac:dyDescent="0.2">
      <c r="B32" s="371"/>
      <c r="C32" s="487" t="s">
        <v>79</v>
      </c>
      <c r="D32" s="408" t="s">
        <v>89</v>
      </c>
      <c r="E32" s="408" t="s">
        <v>256</v>
      </c>
      <c r="F32" s="479" t="s">
        <v>216</v>
      </c>
      <c r="G32" s="479" t="str">
        <f>'Värden för bedömning'!D26</f>
        <v>50-80%</v>
      </c>
      <c r="H32" s="479" t="str">
        <f>'Värden för bedömning'!D27</f>
        <v>&gt;80%</v>
      </c>
      <c r="I32" s="4"/>
      <c r="J32" s="4"/>
      <c r="K32" s="373"/>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row>
    <row r="33" spans="2:99" s="2" customFormat="1" ht="56.25" customHeight="1" x14ac:dyDescent="0.2">
      <c r="B33" s="371"/>
      <c r="C33" s="487"/>
      <c r="D33" s="177" t="s">
        <v>75</v>
      </c>
      <c r="E33" s="408" t="s">
        <v>436</v>
      </c>
      <c r="F33" s="173" t="s">
        <v>216</v>
      </c>
      <c r="G33" s="173" t="str">
        <f>'Värden för bedömning'!D31</f>
        <v>50-80%</v>
      </c>
      <c r="H33" s="173" t="str">
        <f>'Värden för bedömning'!D32</f>
        <v>&gt; 80%</v>
      </c>
      <c r="I33" s="4"/>
      <c r="J33" s="4"/>
      <c r="K33" s="373"/>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row>
    <row r="34" spans="2:99" s="2" customFormat="1" ht="42.75" customHeight="1" x14ac:dyDescent="0.2">
      <c r="B34" s="371"/>
      <c r="C34" s="487"/>
      <c r="D34" s="177" t="s">
        <v>311</v>
      </c>
      <c r="E34" s="177" t="s">
        <v>255</v>
      </c>
      <c r="F34" s="173" t="s">
        <v>245</v>
      </c>
      <c r="G34" s="173" t="str">
        <f>'Värden för bedömning'!C37</f>
        <v>Cirka hälften uppfyller</v>
      </c>
      <c r="H34" s="173" t="str">
        <f>'Värden för bedömning'!C38</f>
        <v>En klar majoritet uppfyller</v>
      </c>
      <c r="I34" s="4"/>
      <c r="J34" s="4"/>
      <c r="K34" s="373"/>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row>
    <row r="35" spans="2:99" s="2" customFormat="1" ht="36.75" customHeight="1" x14ac:dyDescent="0.2">
      <c r="B35" s="371"/>
      <c r="C35" s="487"/>
      <c r="D35" s="408" t="s">
        <v>435</v>
      </c>
      <c r="E35" s="177" t="s">
        <v>254</v>
      </c>
      <c r="F35" s="173" t="s">
        <v>245</v>
      </c>
      <c r="G35" s="173" t="str">
        <f>'Värden för bedömning'!C37</f>
        <v>Cirka hälften uppfyller</v>
      </c>
      <c r="H35" s="173" t="str">
        <f>'Värden för bedömning'!C38</f>
        <v>En klar majoritet uppfyller</v>
      </c>
      <c r="I35" s="4"/>
      <c r="J35" s="4"/>
      <c r="K35" s="373"/>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row>
    <row r="36" spans="2:99" s="2" customFormat="1" x14ac:dyDescent="0.2">
      <c r="B36" s="371"/>
      <c r="C36" s="487"/>
      <c r="D36" s="177"/>
      <c r="E36" s="179"/>
      <c r="F36" s="179"/>
      <c r="G36" s="179"/>
      <c r="H36" s="179"/>
      <c r="I36" s="4"/>
      <c r="J36" s="4"/>
      <c r="K36" s="373"/>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row>
    <row r="37" spans="2:99" s="2" customFormat="1" x14ac:dyDescent="0.2">
      <c r="B37" s="371"/>
      <c r="C37" s="78"/>
      <c r="D37" s="78"/>
      <c r="E37" s="178"/>
      <c r="F37" s="174"/>
      <c r="G37" s="178"/>
      <c r="H37" s="174"/>
      <c r="I37" s="4"/>
      <c r="J37" s="4"/>
      <c r="K37" s="373"/>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row>
    <row r="38" spans="2:99" s="2" customFormat="1" ht="15.75" customHeight="1" x14ac:dyDescent="0.2">
      <c r="B38" s="371"/>
      <c r="C38" s="486" t="s">
        <v>86</v>
      </c>
      <c r="D38" s="78" t="s">
        <v>88</v>
      </c>
      <c r="E38" s="178" t="s">
        <v>219</v>
      </c>
      <c r="F38" s="174" t="s">
        <v>216</v>
      </c>
      <c r="G38" s="174" t="str">
        <f>'Värden för bedömning'!D31</f>
        <v>50-80%</v>
      </c>
      <c r="H38" s="174" t="str">
        <f>'Värden för bedömning'!D32</f>
        <v>&gt; 80%</v>
      </c>
      <c r="I38" s="4"/>
      <c r="J38" s="4"/>
      <c r="K38" s="373"/>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row>
    <row r="39" spans="2:99" s="2" customFormat="1" ht="28.5" x14ac:dyDescent="0.2">
      <c r="B39" s="371"/>
      <c r="C39" s="486"/>
      <c r="D39" s="78" t="s">
        <v>420</v>
      </c>
      <c r="E39" s="78" t="s">
        <v>257</v>
      </c>
      <c r="F39" s="174" t="s">
        <v>208</v>
      </c>
      <c r="G39" s="174" t="str">
        <f>'Värden för bedömning'!C47</f>
        <v>Cirka hälften uppfyller</v>
      </c>
      <c r="H39" s="174" t="str">
        <f>'Värden för bedömning'!C48</f>
        <v>En klar majoritet uppfyller</v>
      </c>
      <c r="I39" s="4"/>
      <c r="J39" s="4"/>
      <c r="K39" s="373"/>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row>
    <row r="40" spans="2:99" s="2" customFormat="1" ht="28.5" x14ac:dyDescent="0.2">
      <c r="B40" s="371"/>
      <c r="C40" s="486"/>
      <c r="D40" s="192" t="s">
        <v>434</v>
      </c>
      <c r="E40" s="78" t="s">
        <v>258</v>
      </c>
      <c r="F40" s="174" t="s">
        <v>208</v>
      </c>
      <c r="G40" s="174" t="str">
        <f>'Värden för bedömning'!C47</f>
        <v>Cirka hälften uppfyller</v>
      </c>
      <c r="H40" s="174" t="str">
        <f>'Värden för bedömning'!C48</f>
        <v>En klar majoritet uppfyller</v>
      </c>
      <c r="I40" s="4"/>
      <c r="J40" s="4"/>
      <c r="K40" s="373"/>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row>
    <row r="41" spans="2:99" s="2" customFormat="1" x14ac:dyDescent="0.2">
      <c r="B41" s="371"/>
      <c r="C41" s="78"/>
      <c r="D41" s="78"/>
      <c r="E41" s="178"/>
      <c r="F41" s="174"/>
      <c r="G41" s="178"/>
      <c r="H41" s="174"/>
      <c r="I41" s="4"/>
      <c r="J41" s="4"/>
      <c r="K41" s="373"/>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row>
    <row r="42" spans="2:99" s="2" customFormat="1" ht="15" x14ac:dyDescent="0.2">
      <c r="B42" s="371"/>
      <c r="C42" s="376" t="s">
        <v>10</v>
      </c>
      <c r="D42" s="376"/>
      <c r="E42" s="278"/>
      <c r="F42" s="380"/>
      <c r="G42" s="380"/>
      <c r="H42" s="380"/>
      <c r="I42" s="4"/>
      <c r="J42" s="4"/>
      <c r="K42" s="373"/>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row>
    <row r="43" spans="2:99" s="2" customFormat="1" ht="16.5" customHeight="1" x14ac:dyDescent="0.2">
      <c r="B43" s="371"/>
      <c r="C43" s="381"/>
      <c r="D43" s="381"/>
      <c r="E43" s="382"/>
      <c r="F43" s="174"/>
      <c r="G43" s="174"/>
      <c r="H43" s="174"/>
      <c r="I43" s="4"/>
      <c r="J43" s="4"/>
      <c r="K43" s="373"/>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row>
    <row r="44" spans="2:99" s="2" customFormat="1" ht="107.45" customHeight="1" x14ac:dyDescent="0.2">
      <c r="B44" s="371"/>
      <c r="C44" s="486" t="s">
        <v>11</v>
      </c>
      <c r="D44" s="192" t="s">
        <v>422</v>
      </c>
      <c r="E44" s="192" t="s">
        <v>441</v>
      </c>
      <c r="F44" s="174" t="s">
        <v>216</v>
      </c>
      <c r="G44" s="174" t="str">
        <f>'Värden för bedömning'!D55</f>
        <v>75-99%</v>
      </c>
      <c r="H44" s="175">
        <f>'Värden för bedömning'!D56</f>
        <v>1</v>
      </c>
      <c r="I44" s="4"/>
      <c r="J44" s="4"/>
      <c r="K44" s="373"/>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row>
    <row r="45" spans="2:99" s="2" customFormat="1" x14ac:dyDescent="0.2">
      <c r="B45" s="371"/>
      <c r="C45" s="486"/>
      <c r="D45" s="192"/>
      <c r="E45" s="78"/>
      <c r="F45" s="174"/>
      <c r="G45" s="174"/>
      <c r="H45" s="175"/>
      <c r="I45" s="4"/>
      <c r="J45" s="4"/>
      <c r="K45" s="373"/>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row>
    <row r="46" spans="2:99" s="2" customFormat="1" ht="57" x14ac:dyDescent="0.2">
      <c r="B46" s="371"/>
      <c r="C46" s="486"/>
      <c r="D46" s="192" t="s">
        <v>421</v>
      </c>
      <c r="E46" s="192" t="s">
        <v>332</v>
      </c>
      <c r="F46" s="174" t="s">
        <v>319</v>
      </c>
      <c r="G46" s="174" t="str">
        <f>'Värden för bedömning'!D60</f>
        <v>75-99%</v>
      </c>
      <c r="H46" s="175">
        <f>'Värden för bedömning'!D61</f>
        <v>1</v>
      </c>
      <c r="I46" s="4"/>
      <c r="J46" s="4"/>
      <c r="K46" s="373"/>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row>
    <row r="47" spans="2:99" s="2" customFormat="1" x14ac:dyDescent="0.2">
      <c r="B47" s="371"/>
      <c r="C47" s="78"/>
      <c r="D47" s="78"/>
      <c r="E47" s="178"/>
      <c r="F47" s="174"/>
      <c r="G47" s="174"/>
      <c r="H47" s="174"/>
      <c r="I47" s="4"/>
      <c r="J47" s="4"/>
      <c r="K47" s="373"/>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row>
    <row r="48" spans="2:99" s="2" customFormat="1" ht="28.5" x14ac:dyDescent="0.2">
      <c r="B48" s="371"/>
      <c r="C48" s="386" t="s">
        <v>12</v>
      </c>
      <c r="D48" s="177" t="s">
        <v>99</v>
      </c>
      <c r="E48" s="177" t="s">
        <v>423</v>
      </c>
      <c r="F48" s="173" t="s">
        <v>208</v>
      </c>
      <c r="G48" s="392" t="str">
        <f>'Värden för bedömning'!C65</f>
        <v>Snäva svängar som tvingar inbromsning förekommer på ett fåtal platser längs sträckan</v>
      </c>
      <c r="H48" s="176" t="str">
        <f>'Värden för bedömning'!C66</f>
        <v>Snäva svängar som tvingar inbromsning förekommer nästan inte alls</v>
      </c>
      <c r="I48" s="4"/>
      <c r="J48" s="4"/>
      <c r="K48" s="373"/>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row>
    <row r="49" spans="2:99" s="2" customFormat="1" x14ac:dyDescent="0.2">
      <c r="B49" s="371"/>
      <c r="C49" s="177"/>
      <c r="D49" s="177"/>
      <c r="E49" s="179"/>
      <c r="F49" s="173"/>
      <c r="G49" s="173"/>
      <c r="H49" s="173"/>
      <c r="I49" s="4"/>
      <c r="J49" s="4"/>
      <c r="K49" s="373"/>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row>
    <row r="50" spans="2:99" s="2" customFormat="1" x14ac:dyDescent="0.2">
      <c r="B50" s="371"/>
      <c r="C50" s="78"/>
      <c r="D50" s="78"/>
      <c r="E50" s="178"/>
      <c r="F50" s="174"/>
      <c r="G50" s="174"/>
      <c r="H50" s="174"/>
      <c r="I50" s="4"/>
      <c r="J50" s="4"/>
      <c r="K50" s="373"/>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row>
    <row r="51" spans="2:99" s="2" customFormat="1" ht="28.5" x14ac:dyDescent="0.2">
      <c r="B51" s="371"/>
      <c r="C51" s="486" t="s">
        <v>185</v>
      </c>
      <c r="D51" s="78" t="s">
        <v>220</v>
      </c>
      <c r="E51" s="78" t="s">
        <v>259</v>
      </c>
      <c r="F51" s="174" t="s">
        <v>216</v>
      </c>
      <c r="G51" s="175" t="str">
        <f>'Värden för bedömning'!E73</f>
        <v>0% av sträckan är ej uppfylld</v>
      </c>
      <c r="H51" s="174" t="str">
        <f>'Värden för bedömning'!E74</f>
        <v>0% av sträckan är ej uppfylld, &gt;50% över minimistandard</v>
      </c>
      <c r="I51" s="4"/>
      <c r="J51" s="4"/>
      <c r="K51" s="373"/>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row>
    <row r="52" spans="2:99" s="2" customFormat="1" ht="28.5" x14ac:dyDescent="0.2">
      <c r="B52" s="371"/>
      <c r="C52" s="486"/>
      <c r="D52" s="78" t="s">
        <v>221</v>
      </c>
      <c r="E52" s="78" t="s">
        <v>260</v>
      </c>
      <c r="F52" s="174" t="s">
        <v>216</v>
      </c>
      <c r="G52" s="174" t="str">
        <f>'Värden för bedömning'!F73</f>
        <v>&lt; 20% av sträckan är ej uppfylld</v>
      </c>
      <c r="H52" s="174" t="str">
        <f>'Värden för bedömning'!F74</f>
        <v>0% av sträckan är ej uppfylld, &gt;50% med minimistandard</v>
      </c>
      <c r="I52" s="4"/>
      <c r="J52" s="4"/>
      <c r="K52" s="373"/>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row>
    <row r="53" spans="2:99" s="2" customFormat="1" x14ac:dyDescent="0.2">
      <c r="B53" s="371"/>
      <c r="C53" s="486"/>
      <c r="D53" s="78"/>
      <c r="E53" s="178"/>
      <c r="F53" s="174"/>
      <c r="G53" s="174"/>
      <c r="H53" s="174"/>
      <c r="I53" s="4"/>
      <c r="J53" s="4"/>
      <c r="K53" s="373"/>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row>
    <row r="54" spans="2:99" s="2" customFormat="1" ht="42.75" x14ac:dyDescent="0.2">
      <c r="B54" s="371"/>
      <c r="C54" s="486"/>
      <c r="D54" s="78" t="s">
        <v>222</v>
      </c>
      <c r="E54" s="78" t="s">
        <v>283</v>
      </c>
      <c r="F54" s="174" t="s">
        <v>216</v>
      </c>
      <c r="G54" s="174" t="str">
        <f>'Värden för bedömning'!E78</f>
        <v>&gt; 75% av sträckan är separerad</v>
      </c>
      <c r="H54" s="174" t="str">
        <f>'Värden för bedömning'!E79</f>
        <v>&gt; 90% av sträckan är separerad</v>
      </c>
      <c r="I54" s="4"/>
      <c r="J54" s="4"/>
      <c r="K54" s="373"/>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row>
    <row r="55" spans="2:99" s="2" customFormat="1" ht="28.5" x14ac:dyDescent="0.2">
      <c r="B55" s="371"/>
      <c r="C55" s="486"/>
      <c r="D55" s="78" t="s">
        <v>223</v>
      </c>
      <c r="E55" s="78" t="s">
        <v>260</v>
      </c>
      <c r="F55" s="174" t="s">
        <v>216</v>
      </c>
      <c r="G55" s="174" t="str">
        <f>'Värden för bedömning'!F78</f>
        <v>Separering krävs ej</v>
      </c>
      <c r="H55" s="174" t="str">
        <f>'Värden för bedömning'!F79</f>
        <v>&gt; 50% av sträckan är separerad</v>
      </c>
      <c r="I55" s="4"/>
      <c r="J55" s="4"/>
      <c r="K55" s="373"/>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row>
    <row r="56" spans="2:99" s="2" customFormat="1" x14ac:dyDescent="0.2">
      <c r="B56" s="371"/>
      <c r="C56" s="78"/>
      <c r="D56" s="78"/>
      <c r="E56" s="178"/>
      <c r="F56" s="174"/>
      <c r="G56" s="174"/>
      <c r="H56" s="174"/>
      <c r="I56" s="4"/>
      <c r="J56" s="4"/>
      <c r="K56" s="373"/>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row>
    <row r="57" spans="2:99" s="2" customFormat="1" ht="54.95" customHeight="1" x14ac:dyDescent="0.2">
      <c r="B57" s="371"/>
      <c r="C57" s="386" t="s">
        <v>110</v>
      </c>
      <c r="D57" s="177" t="s">
        <v>112</v>
      </c>
      <c r="E57" s="177" t="s">
        <v>424</v>
      </c>
      <c r="F57" s="173" t="s">
        <v>208</v>
      </c>
      <c r="G57" s="392" t="s">
        <v>444</v>
      </c>
      <c r="H57" s="408" t="s">
        <v>445</v>
      </c>
      <c r="I57" s="4"/>
      <c r="J57" s="4"/>
      <c r="K57" s="373"/>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row>
    <row r="58" spans="2:99" s="2" customFormat="1" ht="15.6" customHeight="1" x14ac:dyDescent="0.2">
      <c r="B58" s="371"/>
      <c r="C58" s="386"/>
      <c r="D58" s="386"/>
      <c r="E58" s="179"/>
      <c r="F58" s="173"/>
      <c r="G58" s="173"/>
      <c r="H58" s="173"/>
      <c r="I58" s="4"/>
      <c r="J58" s="4"/>
      <c r="K58" s="373"/>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row>
    <row r="59" spans="2:99" s="2" customFormat="1" ht="42.75" x14ac:dyDescent="0.2">
      <c r="B59" s="371"/>
      <c r="C59" s="385" t="s">
        <v>15</v>
      </c>
      <c r="D59" s="78" t="s">
        <v>265</v>
      </c>
      <c r="E59" s="178" t="s">
        <v>264</v>
      </c>
      <c r="F59" s="174" t="s">
        <v>208</v>
      </c>
      <c r="G59" s="192" t="s">
        <v>446</v>
      </c>
      <c r="H59" s="178" t="s">
        <v>117</v>
      </c>
      <c r="I59" s="4"/>
      <c r="J59" s="4"/>
      <c r="K59" s="373"/>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row>
    <row r="60" spans="2:99" s="2" customFormat="1" x14ac:dyDescent="0.2">
      <c r="B60" s="371"/>
      <c r="C60" s="78"/>
      <c r="D60" s="78"/>
      <c r="E60" s="178"/>
      <c r="F60" s="174"/>
      <c r="G60" s="174"/>
      <c r="H60" s="174"/>
      <c r="I60" s="4"/>
      <c r="J60" s="4"/>
      <c r="K60" s="373"/>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row>
    <row r="61" spans="2:99" s="2" customFormat="1" x14ac:dyDescent="0.2">
      <c r="B61" s="371"/>
      <c r="C61" s="78"/>
      <c r="D61" s="78"/>
      <c r="E61" s="178"/>
      <c r="F61" s="174"/>
      <c r="G61" s="174"/>
      <c r="H61" s="174"/>
      <c r="I61" s="4"/>
      <c r="J61" s="4"/>
      <c r="K61" s="373"/>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row>
    <row r="62" spans="2:99" s="2" customFormat="1" ht="15" x14ac:dyDescent="0.2">
      <c r="B62" s="371"/>
      <c r="C62" s="376" t="s">
        <v>16</v>
      </c>
      <c r="D62" s="376"/>
      <c r="E62" s="278"/>
      <c r="F62" s="380"/>
      <c r="G62" s="380"/>
      <c r="H62" s="380"/>
      <c r="I62" s="4"/>
      <c r="J62" s="4"/>
      <c r="K62" s="373"/>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row>
    <row r="63" spans="2:99" s="2" customFormat="1" ht="15" x14ac:dyDescent="0.2">
      <c r="B63" s="371"/>
      <c r="C63" s="381"/>
      <c r="D63" s="381"/>
      <c r="E63" s="382"/>
      <c r="F63" s="174"/>
      <c r="G63" s="174"/>
      <c r="H63" s="174"/>
      <c r="I63" s="4"/>
      <c r="J63" s="4"/>
      <c r="K63" s="373"/>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row>
    <row r="64" spans="2:99" s="2" customFormat="1" ht="71.25" x14ac:dyDescent="0.2">
      <c r="B64" s="371"/>
      <c r="C64" s="385" t="s">
        <v>17</v>
      </c>
      <c r="D64" s="78" t="s">
        <v>227</v>
      </c>
      <c r="E64" s="78" t="s">
        <v>447</v>
      </c>
      <c r="F64" s="174" t="s">
        <v>216</v>
      </c>
      <c r="G64" s="174" t="s">
        <v>123</v>
      </c>
      <c r="H64" s="174" t="s">
        <v>124</v>
      </c>
      <c r="I64" s="4"/>
      <c r="J64" s="4"/>
      <c r="K64" s="373"/>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row>
    <row r="65" spans="2:99" s="2" customFormat="1" x14ac:dyDescent="0.2">
      <c r="B65" s="371"/>
      <c r="C65" s="385"/>
      <c r="D65" s="78"/>
      <c r="E65" s="178"/>
      <c r="F65" s="174"/>
      <c r="G65" s="174"/>
      <c r="H65" s="174"/>
      <c r="I65" s="4"/>
      <c r="J65" s="4"/>
      <c r="K65" s="373"/>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row>
    <row r="66" spans="2:99" s="2" customFormat="1" ht="72.95" customHeight="1" x14ac:dyDescent="0.2">
      <c r="B66" s="371"/>
      <c r="C66" s="386" t="s">
        <v>18</v>
      </c>
      <c r="D66" s="177" t="s">
        <v>228</v>
      </c>
      <c r="E66" s="177" t="s">
        <v>425</v>
      </c>
      <c r="F66" s="173" t="s">
        <v>216</v>
      </c>
      <c r="G66" s="176" t="s">
        <v>229</v>
      </c>
      <c r="H66" s="176" t="s">
        <v>230</v>
      </c>
      <c r="I66" s="4"/>
      <c r="J66" s="4"/>
      <c r="K66" s="373"/>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row>
    <row r="67" spans="2:99" s="2" customFormat="1" x14ac:dyDescent="0.2">
      <c r="B67" s="371"/>
      <c r="C67" s="179"/>
      <c r="D67" s="177"/>
      <c r="E67" s="179"/>
      <c r="F67" s="179"/>
      <c r="G67" s="179"/>
      <c r="H67" s="179"/>
      <c r="I67" s="4"/>
      <c r="J67" s="4"/>
      <c r="K67" s="373"/>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row>
    <row r="68" spans="2:99" s="2" customFormat="1" x14ac:dyDescent="0.2">
      <c r="B68" s="371"/>
      <c r="C68" s="385"/>
      <c r="D68" s="78"/>
      <c r="E68" s="178"/>
      <c r="F68" s="174"/>
      <c r="G68" s="174"/>
      <c r="H68" s="174"/>
      <c r="I68" s="387"/>
      <c r="J68" s="387"/>
      <c r="K68" s="388"/>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row>
    <row r="69" spans="2:99" s="2" customFormat="1" ht="28.5" x14ac:dyDescent="0.2">
      <c r="B69" s="371"/>
      <c r="C69" s="486" t="s">
        <v>19</v>
      </c>
      <c r="D69" s="78" t="s">
        <v>62</v>
      </c>
      <c r="E69" s="78" t="s">
        <v>268</v>
      </c>
      <c r="F69" s="174" t="s">
        <v>208</v>
      </c>
      <c r="G69" s="174" t="str">
        <f>'Värden för bedömning'!C110</f>
        <v>Längs sträckan finns vissa gröna kvaliteter</v>
      </c>
      <c r="H69" s="174" t="str">
        <f>'Värden för bedömning'!C111</f>
        <v>Längs sträckan finns det gott om gröna kvaliteter</v>
      </c>
      <c r="I69" s="4"/>
      <c r="J69" s="4"/>
      <c r="K69" s="373"/>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row>
    <row r="70" spans="2:99" s="2" customFormat="1" ht="28.5" x14ac:dyDescent="0.2">
      <c r="B70" s="371"/>
      <c r="C70" s="486"/>
      <c r="D70" s="78" t="s">
        <v>63</v>
      </c>
      <c r="E70" s="78" t="s">
        <v>267</v>
      </c>
      <c r="F70" s="174" t="s">
        <v>208</v>
      </c>
      <c r="G70" s="174" t="str">
        <f>'Värden för bedömning'!D110</f>
        <v>Längs sträckan finns några bullriga partier</v>
      </c>
      <c r="H70" s="174" t="str">
        <f>'Värden för bedömning'!D111</f>
        <v>Längs sträckan finns få bullriga parter</v>
      </c>
      <c r="I70" s="4"/>
      <c r="J70" s="4"/>
      <c r="K70" s="373"/>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row>
    <row r="71" spans="2:99" s="2" customFormat="1" ht="28.5" x14ac:dyDescent="0.2">
      <c r="B71" s="371"/>
      <c r="C71" s="486"/>
      <c r="D71" s="78" t="s">
        <v>133</v>
      </c>
      <c r="E71" s="78" t="s">
        <v>266</v>
      </c>
      <c r="F71" s="174" t="s">
        <v>208</v>
      </c>
      <c r="G71" s="174" t="str">
        <f>'Värden för bedömning'!E110</f>
        <v>Längs sträckan har omgivningen vackra inslag</v>
      </c>
      <c r="H71" s="174" t="str">
        <f>'Värden för bedömning'!E111</f>
        <v>Längs sträckan är omgivningen vacker</v>
      </c>
      <c r="I71" s="4"/>
      <c r="J71" s="4"/>
      <c r="K71" s="373"/>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row>
    <row r="72" spans="2:99" s="2" customFormat="1" x14ac:dyDescent="0.2">
      <c r="B72" s="371"/>
      <c r="C72" s="385"/>
      <c r="D72" s="78"/>
      <c r="E72" s="178"/>
      <c r="F72" s="174"/>
      <c r="G72" s="174"/>
      <c r="H72" s="174"/>
      <c r="I72" s="4"/>
      <c r="J72" s="4"/>
      <c r="K72" s="373"/>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row>
    <row r="73" spans="2:99" s="2" customFormat="1" x14ac:dyDescent="0.2">
      <c r="B73" s="371"/>
      <c r="C73" s="386"/>
      <c r="D73" s="177"/>
      <c r="E73" s="179"/>
      <c r="F73" s="173"/>
      <c r="G73" s="173"/>
      <c r="H73" s="173"/>
      <c r="I73" s="4"/>
      <c r="J73" s="4"/>
      <c r="K73" s="373"/>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row>
    <row r="74" spans="2:99" s="2" customFormat="1" ht="42.75" x14ac:dyDescent="0.2">
      <c r="B74" s="371"/>
      <c r="C74" s="487" t="s">
        <v>20</v>
      </c>
      <c r="D74" s="177" t="s">
        <v>50</v>
      </c>
      <c r="E74" s="177" t="s">
        <v>458</v>
      </c>
      <c r="F74" s="173" t="s">
        <v>208</v>
      </c>
      <c r="G74" s="176" t="s">
        <v>459</v>
      </c>
      <c r="H74" s="176" t="s">
        <v>390</v>
      </c>
      <c r="I74" s="4"/>
      <c r="J74" s="4"/>
      <c r="K74" s="373"/>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row>
    <row r="75" spans="2:99" s="2" customFormat="1" ht="36.75" customHeight="1" x14ac:dyDescent="0.2">
      <c r="B75" s="371"/>
      <c r="C75" s="487"/>
      <c r="D75" s="177" t="s">
        <v>51</v>
      </c>
      <c r="E75" s="177" t="s">
        <v>426</v>
      </c>
      <c r="F75" s="173" t="s">
        <v>208</v>
      </c>
      <c r="G75" s="173" t="s">
        <v>142</v>
      </c>
      <c r="H75" s="173" t="s">
        <v>199</v>
      </c>
      <c r="I75" s="4"/>
      <c r="J75" s="4"/>
      <c r="K75" s="373"/>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row>
    <row r="76" spans="2:99" s="2" customFormat="1" ht="29.25" customHeight="1" x14ac:dyDescent="0.2">
      <c r="B76" s="371"/>
      <c r="C76" s="487"/>
      <c r="D76" s="177" t="s">
        <v>60</v>
      </c>
      <c r="E76" s="179" t="s">
        <v>427</v>
      </c>
      <c r="F76" s="173" t="s">
        <v>208</v>
      </c>
      <c r="G76" s="173" t="s">
        <v>142</v>
      </c>
      <c r="H76" s="173" t="s">
        <v>199</v>
      </c>
      <c r="I76" s="4"/>
      <c r="J76" s="4"/>
      <c r="K76" s="373"/>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row>
    <row r="77" spans="2:99" s="2" customFormat="1" ht="28.5" x14ac:dyDescent="0.2">
      <c r="B77" s="371"/>
      <c r="C77" s="487"/>
      <c r="D77" s="177" t="s">
        <v>84</v>
      </c>
      <c r="E77" s="177" t="s">
        <v>428</v>
      </c>
      <c r="F77" s="173" t="s">
        <v>208</v>
      </c>
      <c r="G77" s="173" t="s">
        <v>142</v>
      </c>
      <c r="H77" s="173" t="s">
        <v>199</v>
      </c>
      <c r="I77" s="4"/>
      <c r="J77" s="4"/>
      <c r="K77" s="373"/>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6"/>
      <c r="CP77" s="6"/>
      <c r="CQ77" s="6"/>
      <c r="CR77" s="6"/>
      <c r="CS77" s="6"/>
      <c r="CT77" s="6"/>
      <c r="CU77" s="6"/>
    </row>
    <row r="78" spans="2:99" s="2" customFormat="1" x14ac:dyDescent="0.2">
      <c r="B78" s="371"/>
      <c r="C78" s="389"/>
      <c r="D78" s="177"/>
      <c r="E78" s="179"/>
      <c r="F78" s="173"/>
      <c r="G78" s="173"/>
      <c r="H78" s="173"/>
      <c r="I78" s="4"/>
      <c r="J78" s="4"/>
      <c r="K78" s="373"/>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row>
    <row r="79" spans="2:99" s="2" customFormat="1" x14ac:dyDescent="0.2">
      <c r="B79" s="371"/>
      <c r="C79" s="385"/>
      <c r="D79" s="78"/>
      <c r="E79" s="178"/>
      <c r="F79" s="174"/>
      <c r="G79" s="174"/>
      <c r="H79" s="174"/>
      <c r="I79" s="4"/>
      <c r="J79" s="4"/>
      <c r="K79" s="373"/>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6"/>
      <c r="CO79" s="6"/>
      <c r="CP79" s="6"/>
      <c r="CQ79" s="6"/>
      <c r="CR79" s="6"/>
      <c r="CS79" s="6"/>
      <c r="CT79" s="6"/>
      <c r="CU79" s="6"/>
    </row>
    <row r="80" spans="2:99" s="2" customFormat="1" ht="42.75" x14ac:dyDescent="0.2">
      <c r="B80" s="371"/>
      <c r="C80" s="385" t="s">
        <v>21</v>
      </c>
      <c r="D80" s="78" t="s">
        <v>315</v>
      </c>
      <c r="E80" s="78" t="s">
        <v>269</v>
      </c>
      <c r="F80" s="174" t="s">
        <v>208</v>
      </c>
      <c r="G80" s="390" t="str">
        <f>'Värden för bedömning'!C121</f>
        <v>Det finns tillräckligt cykelparkeringsplatser vid målpunkter längs sträckan</v>
      </c>
      <c r="H80" s="390" t="str">
        <f>'Värden för bedömning'!C122</f>
        <v>Det finns ett väl tilltaget antal cykelparkeringsplatser vid målpunkter längs sträckan</v>
      </c>
      <c r="I80" s="4"/>
      <c r="J80" s="4"/>
      <c r="K80" s="373"/>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c r="CQ80" s="6"/>
      <c r="CR80" s="6"/>
      <c r="CS80" s="6"/>
      <c r="CT80" s="6"/>
      <c r="CU80" s="6"/>
    </row>
    <row r="81" spans="2:99" s="2" customFormat="1" ht="28.5" x14ac:dyDescent="0.2">
      <c r="B81" s="371"/>
      <c r="C81" s="385"/>
      <c r="D81" s="390" t="s">
        <v>144</v>
      </c>
      <c r="E81" s="78" t="s">
        <v>270</v>
      </c>
      <c r="F81" s="174" t="s">
        <v>208</v>
      </c>
      <c r="G81" s="390" t="str">
        <f>'Värden för bedömning'!D121</f>
        <v>Några av parkeringsplatserna väderskydd</v>
      </c>
      <c r="H81" s="390" t="str">
        <f>'Värden för bedömning'!D122</f>
        <v>En majoritet av parkeringsplatserna har väderskydd</v>
      </c>
      <c r="I81" s="4"/>
      <c r="J81" s="4"/>
      <c r="K81" s="373"/>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row>
    <row r="82" spans="2:99" s="2" customFormat="1" x14ac:dyDescent="0.2">
      <c r="B82" s="371"/>
      <c r="C82" s="385"/>
      <c r="D82" s="78"/>
      <c r="E82" s="178"/>
      <c r="F82" s="174"/>
      <c r="G82" s="174"/>
      <c r="H82" s="174"/>
      <c r="I82" s="4"/>
      <c r="J82" s="4"/>
      <c r="K82" s="373"/>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row>
    <row r="83" spans="2:99" s="2" customFormat="1" x14ac:dyDescent="0.2">
      <c r="B83" s="371"/>
      <c r="C83" s="386"/>
      <c r="D83" s="177"/>
      <c r="E83" s="179"/>
      <c r="F83" s="173"/>
      <c r="G83" s="173"/>
      <c r="H83" s="173"/>
      <c r="I83" s="4"/>
      <c r="J83" s="4"/>
      <c r="K83" s="373"/>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6"/>
      <c r="CO83" s="6"/>
      <c r="CP83" s="6"/>
      <c r="CQ83" s="6"/>
      <c r="CR83" s="6"/>
      <c r="CS83" s="6"/>
      <c r="CT83" s="6"/>
      <c r="CU83" s="6"/>
    </row>
    <row r="84" spans="2:99" s="2" customFormat="1" ht="42.75" x14ac:dyDescent="0.2">
      <c r="B84" s="371"/>
      <c r="C84" s="487" t="s">
        <v>22</v>
      </c>
      <c r="D84" s="177" t="s">
        <v>152</v>
      </c>
      <c r="E84" s="408" t="s">
        <v>448</v>
      </c>
      <c r="F84" s="173" t="s">
        <v>216</v>
      </c>
      <c r="G84" s="391" t="str">
        <f>'Värden för bedömning'!C126</f>
        <v>Det finns en servicestation längs sträckan</v>
      </c>
      <c r="H84" s="391" t="str">
        <f>'Värden för bedömning'!C127</f>
        <v>Det finns två eller fler servicestationer längs sträckan</v>
      </c>
      <c r="I84" s="4"/>
      <c r="J84" s="4"/>
      <c r="K84" s="373"/>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6"/>
      <c r="CP84" s="6"/>
      <c r="CQ84" s="6"/>
      <c r="CR84" s="6"/>
      <c r="CS84" s="6"/>
      <c r="CT84" s="6"/>
      <c r="CU84" s="6"/>
    </row>
    <row r="85" spans="2:99" s="2" customFormat="1" ht="28.5" x14ac:dyDescent="0.2">
      <c r="B85" s="371"/>
      <c r="C85" s="487"/>
      <c r="D85" s="392" t="s">
        <v>153</v>
      </c>
      <c r="E85" s="177" t="s">
        <v>271</v>
      </c>
      <c r="F85" s="173" t="s">
        <v>216</v>
      </c>
      <c r="G85" s="391" t="str">
        <f>'Värden för bedömning'!D126</f>
        <v>Det finns en cykelpump längs sträckan</v>
      </c>
      <c r="H85" s="391" t="str">
        <f>'Värden för bedömning'!D127</f>
        <v>Det finns cykelpumpar vid respektive ände av sträckan, och/eller vid strategiska platser</v>
      </c>
      <c r="I85" s="4"/>
      <c r="J85" s="4"/>
      <c r="K85" s="373"/>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row>
    <row r="86" spans="2:99" s="2" customFormat="1" x14ac:dyDescent="0.2">
      <c r="B86" s="371"/>
      <c r="C86" s="177"/>
      <c r="D86" s="177"/>
      <c r="E86" s="179"/>
      <c r="F86" s="173"/>
      <c r="G86" s="173"/>
      <c r="H86" s="173"/>
      <c r="I86" s="4"/>
      <c r="J86" s="4"/>
      <c r="K86" s="373"/>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row>
    <row r="87" spans="2:99" s="2" customFormat="1" x14ac:dyDescent="0.2">
      <c r="B87" s="371"/>
      <c r="C87" s="177"/>
      <c r="D87" s="177"/>
      <c r="E87" s="179"/>
      <c r="F87" s="173"/>
      <c r="G87" s="173"/>
      <c r="H87" s="173"/>
      <c r="I87" s="4"/>
      <c r="J87" s="4"/>
      <c r="K87" s="373"/>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6"/>
      <c r="CN87" s="6"/>
      <c r="CO87" s="6"/>
      <c r="CP87" s="6"/>
      <c r="CQ87" s="6"/>
      <c r="CR87" s="6"/>
      <c r="CS87" s="6"/>
      <c r="CT87" s="6"/>
      <c r="CU87" s="6"/>
    </row>
    <row r="88" spans="2:99" s="2" customFormat="1" ht="15" x14ac:dyDescent="0.2">
      <c r="B88" s="371"/>
      <c r="C88" s="376" t="s">
        <v>24</v>
      </c>
      <c r="D88" s="376"/>
      <c r="E88" s="278"/>
      <c r="F88" s="380"/>
      <c r="G88" s="380"/>
      <c r="H88" s="380"/>
      <c r="I88" s="4"/>
      <c r="J88" s="4"/>
      <c r="K88" s="373"/>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6"/>
      <c r="CP88" s="6"/>
      <c r="CQ88" s="6"/>
      <c r="CR88" s="6"/>
      <c r="CS88" s="6"/>
      <c r="CT88" s="6"/>
      <c r="CU88" s="6"/>
    </row>
    <row r="89" spans="2:99" s="2" customFormat="1" x14ac:dyDescent="0.2">
      <c r="B89" s="371"/>
      <c r="C89" s="78"/>
      <c r="D89" s="78"/>
      <c r="E89" s="178"/>
      <c r="F89" s="174"/>
      <c r="G89" s="174"/>
      <c r="H89" s="174"/>
      <c r="I89" s="4"/>
      <c r="J89" s="4"/>
      <c r="K89" s="373"/>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6"/>
      <c r="CN89" s="6"/>
      <c r="CO89" s="6"/>
      <c r="CP89" s="6"/>
      <c r="CQ89" s="6"/>
      <c r="CR89" s="6"/>
      <c r="CS89" s="6"/>
      <c r="CT89" s="6"/>
      <c r="CU89" s="6"/>
    </row>
    <row r="90" spans="2:99" s="2" customFormat="1" ht="71.25" x14ac:dyDescent="0.2">
      <c r="B90" s="371"/>
      <c r="C90" s="385" t="s">
        <v>25</v>
      </c>
      <c r="D90" s="78" t="s">
        <v>242</v>
      </c>
      <c r="E90" s="78" t="s">
        <v>485</v>
      </c>
      <c r="F90" s="174" t="s">
        <v>216</v>
      </c>
      <c r="G90" s="152" t="s">
        <v>457</v>
      </c>
      <c r="H90" s="390" t="s">
        <v>243</v>
      </c>
      <c r="I90" s="4"/>
      <c r="J90" s="4"/>
      <c r="K90" s="373"/>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6"/>
      <c r="CN90" s="6"/>
      <c r="CO90" s="6"/>
      <c r="CP90" s="6"/>
      <c r="CQ90" s="6"/>
      <c r="CR90" s="6"/>
      <c r="CS90" s="6"/>
      <c r="CT90" s="6"/>
      <c r="CU90" s="6"/>
    </row>
    <row r="91" spans="2:99" s="2" customFormat="1" x14ac:dyDescent="0.2">
      <c r="B91" s="371"/>
      <c r="C91" s="385"/>
      <c r="D91" s="78"/>
      <c r="E91" s="178"/>
      <c r="F91" s="174"/>
      <c r="G91" s="174"/>
      <c r="H91" s="174"/>
      <c r="I91" s="4"/>
      <c r="J91" s="4"/>
      <c r="K91" s="373"/>
      <c r="M91" s="6"/>
      <c r="N91" s="6"/>
      <c r="O91" s="6"/>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row>
    <row r="92" spans="2:99" s="2" customFormat="1" ht="42.75" x14ac:dyDescent="0.2">
      <c r="B92" s="371"/>
      <c r="C92" s="389" t="s">
        <v>29</v>
      </c>
      <c r="D92" s="176" t="s">
        <v>274</v>
      </c>
      <c r="E92" s="176" t="s">
        <v>275</v>
      </c>
      <c r="F92" s="173" t="s">
        <v>208</v>
      </c>
      <c r="G92" s="391" t="str">
        <f>'Värden för bedömning'!C138</f>
        <v>Belysning vid korsningar, hpl, passager samt belysning i tätort finns</v>
      </c>
      <c r="H92" s="391" t="str">
        <f>'Värden för bedömning'!C139</f>
        <v>Hela stråket är belyst</v>
      </c>
      <c r="I92" s="387"/>
      <c r="J92" s="387"/>
      <c r="K92" s="388"/>
      <c r="M92" s="6"/>
      <c r="N92" s="6"/>
      <c r="O92" s="6"/>
      <c r="P92" s="6"/>
      <c r="Q92" s="6"/>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row>
    <row r="93" spans="2:99" s="2" customFormat="1" ht="53.25" customHeight="1" x14ac:dyDescent="0.2">
      <c r="B93" s="371"/>
      <c r="C93" s="409" t="s">
        <v>449</v>
      </c>
      <c r="D93" s="176" t="s">
        <v>450</v>
      </c>
      <c r="E93" s="176" t="s">
        <v>451</v>
      </c>
      <c r="F93" s="173" t="s">
        <v>208</v>
      </c>
      <c r="G93" s="391" t="str">
        <f>'Värden för bedömning'!D138</f>
        <v>Reflekterande kontrastmålning vid korsningar, hpl samt passager</v>
      </c>
      <c r="H93" s="391" t="str">
        <f>'Värden för bedömning'!D139</f>
        <v>Hela stråket har reflekterande kontrastmålning</v>
      </c>
      <c r="I93" s="387"/>
      <c r="J93" s="387"/>
      <c r="K93" s="388"/>
      <c r="M93" s="6"/>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6"/>
      <c r="CJ93" s="6"/>
      <c r="CK93" s="6"/>
      <c r="CL93" s="6"/>
      <c r="CM93" s="6"/>
      <c r="CN93" s="6"/>
      <c r="CO93" s="6"/>
      <c r="CP93" s="6"/>
      <c r="CQ93" s="6"/>
      <c r="CR93" s="6"/>
      <c r="CS93" s="6"/>
      <c r="CT93" s="6"/>
      <c r="CU93" s="6"/>
    </row>
    <row r="94" spans="2:99" s="2" customFormat="1" x14ac:dyDescent="0.2">
      <c r="B94" s="371"/>
      <c r="C94" s="385"/>
      <c r="D94" s="78"/>
      <c r="E94" s="178"/>
      <c r="F94" s="174"/>
      <c r="G94" s="174"/>
      <c r="H94" s="174"/>
      <c r="I94" s="4"/>
      <c r="J94" s="4"/>
      <c r="K94" s="373"/>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6"/>
      <c r="CN94" s="6"/>
      <c r="CO94" s="6"/>
      <c r="CP94" s="6"/>
      <c r="CQ94" s="6"/>
      <c r="CR94" s="6"/>
      <c r="CS94" s="6"/>
      <c r="CT94" s="6"/>
      <c r="CU94" s="6"/>
    </row>
    <row r="95" spans="2:99" s="2" customFormat="1" ht="99.75" x14ac:dyDescent="0.2">
      <c r="B95" s="371"/>
      <c r="C95" s="385" t="s">
        <v>452</v>
      </c>
      <c r="D95" s="78" t="s">
        <v>453</v>
      </c>
      <c r="E95" s="78" t="s">
        <v>456</v>
      </c>
      <c r="F95" s="174" t="s">
        <v>208</v>
      </c>
      <c r="G95" s="393" t="str">
        <f>'Värden för bedömning'!C143</f>
        <v>Det finns en plan för att åtgärda buskage, tunnlar eller byggnader som kan upplevas otrygga</v>
      </c>
      <c r="H95" s="393" t="str">
        <f>'Värden för bedömning'!C144</f>
        <v>Buskage, tunnlar eller byggnader utmed stråket är utformade på ett sätt som känns tryggt</v>
      </c>
      <c r="I95" s="4"/>
      <c r="J95" s="4"/>
      <c r="K95" s="373"/>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6"/>
      <c r="CN95" s="6"/>
      <c r="CO95" s="6"/>
      <c r="CP95" s="6"/>
      <c r="CQ95" s="6"/>
      <c r="CR95" s="6"/>
      <c r="CS95" s="6"/>
      <c r="CT95" s="6"/>
      <c r="CU95" s="6"/>
    </row>
    <row r="96" spans="2:99" s="2" customFormat="1" x14ac:dyDescent="0.2">
      <c r="B96" s="371"/>
      <c r="C96" s="385"/>
      <c r="D96" s="78"/>
      <c r="E96" s="402"/>
      <c r="F96" s="174"/>
      <c r="G96" s="174"/>
      <c r="H96" s="174"/>
      <c r="I96" s="4"/>
      <c r="J96" s="4"/>
      <c r="K96" s="373"/>
      <c r="M96" s="6"/>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6"/>
      <c r="CN96" s="6"/>
      <c r="CO96" s="6"/>
      <c r="CP96" s="6"/>
      <c r="CQ96" s="6"/>
      <c r="CR96" s="6"/>
      <c r="CS96" s="6"/>
      <c r="CT96" s="6"/>
      <c r="CU96" s="6"/>
    </row>
    <row r="97" spans="1:99" s="2" customFormat="1" x14ac:dyDescent="0.2">
      <c r="B97" s="371"/>
      <c r="C97" s="386"/>
      <c r="D97" s="177"/>
      <c r="E97" s="179"/>
      <c r="F97" s="173"/>
      <c r="G97" s="173"/>
      <c r="H97" s="173"/>
      <c r="I97" s="4"/>
      <c r="J97" s="4"/>
      <c r="K97" s="373"/>
      <c r="M97" s="6"/>
      <c r="N97" s="6"/>
      <c r="O97" s="6"/>
      <c r="P97" s="6"/>
      <c r="Q97" s="6"/>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c r="CK97" s="6"/>
      <c r="CL97" s="6"/>
      <c r="CM97" s="6"/>
      <c r="CN97" s="6"/>
      <c r="CO97" s="6"/>
      <c r="CP97" s="6"/>
      <c r="CQ97" s="6"/>
      <c r="CR97" s="6"/>
      <c r="CS97" s="6"/>
      <c r="CT97" s="6"/>
      <c r="CU97" s="6"/>
    </row>
    <row r="98" spans="1:99" s="2" customFormat="1" x14ac:dyDescent="0.2">
      <c r="B98" s="371"/>
      <c r="C98" s="487" t="s">
        <v>27</v>
      </c>
      <c r="D98" s="177" t="s">
        <v>56</v>
      </c>
      <c r="E98" s="488" t="s">
        <v>429</v>
      </c>
      <c r="F98" s="173" t="s">
        <v>216</v>
      </c>
      <c r="G98" s="394">
        <v>0</v>
      </c>
      <c r="H98" s="394">
        <v>0</v>
      </c>
      <c r="I98" s="4"/>
      <c r="J98" s="4"/>
      <c r="K98" s="373"/>
      <c r="M98" s="6"/>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6"/>
      <c r="CN98" s="6"/>
      <c r="CO98" s="6"/>
      <c r="CP98" s="6"/>
      <c r="CQ98" s="6"/>
      <c r="CR98" s="6"/>
      <c r="CS98" s="6"/>
      <c r="CT98" s="6"/>
      <c r="CU98" s="6"/>
    </row>
    <row r="99" spans="1:99" s="2" customFormat="1" ht="42" customHeight="1" x14ac:dyDescent="0.2">
      <c r="B99" s="371"/>
      <c r="C99" s="487"/>
      <c r="D99" s="177" t="s">
        <v>166</v>
      </c>
      <c r="E99" s="488"/>
      <c r="F99" s="173" t="s">
        <v>216</v>
      </c>
      <c r="G99" s="394">
        <v>0.1</v>
      </c>
      <c r="H99" s="394">
        <v>0.05</v>
      </c>
      <c r="I99" s="4"/>
      <c r="J99" s="4"/>
      <c r="K99" s="373"/>
      <c r="M99" s="6"/>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6"/>
      <c r="CP99" s="6"/>
      <c r="CQ99" s="6"/>
      <c r="CR99" s="6"/>
      <c r="CS99" s="6"/>
      <c r="CT99" s="6"/>
      <c r="CU99" s="6"/>
    </row>
    <row r="100" spans="1:99" s="2" customFormat="1" ht="15" customHeight="1" x14ac:dyDescent="0.2">
      <c r="B100" s="371"/>
      <c r="C100" s="177"/>
      <c r="D100" s="395"/>
      <c r="E100" s="396"/>
      <c r="F100" s="173"/>
      <c r="G100" s="173"/>
      <c r="H100" s="173"/>
      <c r="I100" s="4"/>
      <c r="J100" s="4"/>
      <c r="K100" s="373"/>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6"/>
      <c r="CP100" s="6"/>
      <c r="CQ100" s="6"/>
      <c r="CR100" s="6"/>
      <c r="CS100" s="6"/>
      <c r="CT100" s="6"/>
      <c r="CU100" s="6"/>
    </row>
    <row r="101" spans="1:99" s="2" customFormat="1" x14ac:dyDescent="0.2">
      <c r="B101" s="371"/>
      <c r="C101" s="347"/>
      <c r="D101" s="347"/>
      <c r="E101" s="372"/>
      <c r="F101" s="178"/>
      <c r="G101" s="372"/>
      <c r="H101" s="372"/>
      <c r="I101" s="4"/>
      <c r="J101" s="4"/>
      <c r="K101" s="373"/>
      <c r="M101" s="6"/>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c r="CM101" s="6"/>
      <c r="CN101" s="6"/>
      <c r="CO101" s="6"/>
      <c r="CP101" s="6"/>
      <c r="CQ101" s="6"/>
      <c r="CR101" s="6"/>
      <c r="CS101" s="6"/>
      <c r="CT101" s="6"/>
      <c r="CU101" s="6"/>
    </row>
    <row r="102" spans="1:99" s="2" customFormat="1" ht="15" thickBot="1" x14ac:dyDescent="0.25">
      <c r="B102" s="397"/>
      <c r="C102" s="398"/>
      <c r="D102" s="398"/>
      <c r="E102" s="399"/>
      <c r="F102" s="400"/>
      <c r="G102" s="399"/>
      <c r="H102" s="399"/>
      <c r="I102" s="357"/>
      <c r="J102" s="357"/>
      <c r="K102" s="401"/>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6"/>
      <c r="CP102" s="6"/>
      <c r="CQ102" s="6"/>
      <c r="CR102" s="6"/>
      <c r="CS102" s="6"/>
      <c r="CT102" s="6"/>
      <c r="CU102" s="6"/>
    </row>
    <row r="103" spans="1:99" s="2" customFormat="1" x14ac:dyDescent="0.2">
      <c r="C103" s="73"/>
      <c r="D103" s="73"/>
      <c r="E103" s="56"/>
      <c r="F103" s="5"/>
      <c r="G103" s="56"/>
      <c r="H103" s="56"/>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c r="CI103" s="6"/>
      <c r="CJ103" s="6"/>
      <c r="CK103" s="6"/>
      <c r="CL103" s="6"/>
      <c r="CM103" s="6"/>
      <c r="CN103" s="6"/>
      <c r="CO103" s="6"/>
      <c r="CP103" s="6"/>
      <c r="CQ103" s="6"/>
      <c r="CR103" s="6"/>
      <c r="CS103" s="6"/>
      <c r="CT103" s="6"/>
      <c r="CU103" s="6"/>
    </row>
    <row r="104" spans="1:99" s="2" customFormat="1" x14ac:dyDescent="0.2">
      <c r="C104" s="73"/>
      <c r="D104" s="73"/>
      <c r="E104" s="56"/>
      <c r="F104" s="5"/>
      <c r="G104" s="56"/>
      <c r="H104" s="56"/>
      <c r="M104" s="6"/>
      <c r="N104" s="6"/>
      <c r="O104" s="6"/>
      <c r="P104" s="6"/>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c r="CM104" s="6"/>
      <c r="CN104" s="6"/>
      <c r="CO104" s="6"/>
      <c r="CP104" s="6"/>
      <c r="CQ104" s="6"/>
      <c r="CR104" s="6"/>
      <c r="CS104" s="6"/>
      <c r="CT104" s="6"/>
      <c r="CU104" s="6"/>
    </row>
    <row r="105" spans="1:99" x14ac:dyDescent="0.2">
      <c r="A105" s="2"/>
      <c r="B105" s="2"/>
      <c r="C105" s="73"/>
      <c r="D105" s="73"/>
      <c r="E105" s="56"/>
      <c r="F105" s="5"/>
      <c r="G105" s="56"/>
      <c r="H105" s="56"/>
      <c r="I105" s="2"/>
      <c r="J105" s="2"/>
      <c r="K105" s="2"/>
      <c r="L105" s="2"/>
    </row>
    <row r="106" spans="1:99" x14ac:dyDescent="0.2">
      <c r="A106" s="2"/>
      <c r="B106" s="2"/>
      <c r="C106" s="73"/>
      <c r="D106" s="73"/>
      <c r="E106" s="56"/>
      <c r="F106" s="5"/>
      <c r="G106" s="56"/>
      <c r="H106" s="56"/>
      <c r="I106" s="2"/>
      <c r="J106" s="2"/>
      <c r="K106" s="2"/>
      <c r="L106" s="2"/>
    </row>
    <row r="107" spans="1:99" x14ac:dyDescent="0.2">
      <c r="A107" s="2"/>
      <c r="B107" s="2"/>
      <c r="C107" s="73"/>
      <c r="D107" s="73"/>
      <c r="E107" s="56"/>
      <c r="F107" s="5"/>
      <c r="G107" s="56"/>
      <c r="H107" s="56"/>
      <c r="I107" s="2"/>
      <c r="J107" s="2"/>
      <c r="K107" s="2"/>
      <c r="L107" s="2"/>
    </row>
    <row r="108" spans="1:99" x14ac:dyDescent="0.2">
      <c r="A108" s="2"/>
      <c r="B108" s="2"/>
      <c r="C108" s="73"/>
      <c r="D108" s="73"/>
      <c r="E108" s="56"/>
      <c r="F108" s="5"/>
      <c r="G108" s="56"/>
      <c r="H108" s="56"/>
      <c r="I108" s="2"/>
      <c r="J108" s="2"/>
      <c r="K108" s="2"/>
      <c r="L108" s="2"/>
    </row>
    <row r="109" spans="1:99" x14ac:dyDescent="0.2">
      <c r="A109" s="2"/>
      <c r="B109" s="2"/>
      <c r="C109" s="73"/>
      <c r="D109" s="73"/>
      <c r="E109" s="56"/>
      <c r="F109" s="5"/>
      <c r="G109" s="56"/>
      <c r="H109" s="56"/>
      <c r="I109" s="2"/>
      <c r="J109" s="2"/>
      <c r="K109" s="2"/>
      <c r="L109" s="2"/>
    </row>
    <row r="110" spans="1:99" x14ac:dyDescent="0.2">
      <c r="B110" s="6"/>
      <c r="C110" s="161"/>
      <c r="D110" s="161"/>
      <c r="E110" s="158"/>
      <c r="F110" s="169"/>
      <c r="G110" s="158"/>
      <c r="H110" s="158"/>
      <c r="I110" s="6"/>
      <c r="J110" s="6"/>
      <c r="K110" s="6"/>
    </row>
    <row r="111" spans="1:99" x14ac:dyDescent="0.2">
      <c r="B111" s="6"/>
      <c r="C111" s="161"/>
      <c r="D111" s="161"/>
      <c r="E111" s="158"/>
      <c r="F111" s="169"/>
      <c r="G111" s="158"/>
      <c r="H111" s="158"/>
      <c r="I111" s="6"/>
      <c r="J111" s="6"/>
      <c r="K111" s="6"/>
    </row>
    <row r="112" spans="1:99" x14ac:dyDescent="0.2">
      <c r="B112" s="6"/>
      <c r="C112" s="161"/>
      <c r="D112" s="161"/>
      <c r="E112" s="158"/>
      <c r="F112" s="169"/>
      <c r="G112" s="158"/>
      <c r="H112" s="158"/>
      <c r="I112" s="6"/>
      <c r="J112" s="6"/>
      <c r="K112" s="6"/>
    </row>
    <row r="113" spans="2:11" x14ac:dyDescent="0.2">
      <c r="B113" s="6"/>
      <c r="C113" s="161"/>
      <c r="D113" s="161"/>
      <c r="E113" s="158"/>
      <c r="F113" s="169"/>
      <c r="G113" s="158"/>
      <c r="H113" s="158"/>
      <c r="I113" s="6"/>
      <c r="J113" s="6"/>
      <c r="K113" s="6"/>
    </row>
    <row r="114" spans="2:11" x14ac:dyDescent="0.2">
      <c r="B114" s="6"/>
      <c r="C114" s="161"/>
      <c r="D114" s="161"/>
      <c r="E114" s="158"/>
      <c r="F114" s="169"/>
      <c r="G114" s="158"/>
      <c r="H114" s="158"/>
      <c r="I114" s="6"/>
      <c r="J114" s="6"/>
      <c r="K114" s="6"/>
    </row>
    <row r="115" spans="2:11" x14ac:dyDescent="0.2">
      <c r="B115" s="6"/>
      <c r="C115" s="161"/>
      <c r="D115" s="161"/>
      <c r="E115" s="158"/>
      <c r="F115" s="169"/>
      <c r="G115" s="158"/>
      <c r="H115" s="158"/>
      <c r="I115" s="6"/>
      <c r="J115" s="6"/>
      <c r="K115" s="6"/>
    </row>
    <row r="116" spans="2:11" x14ac:dyDescent="0.2">
      <c r="B116" s="6"/>
      <c r="C116" s="161"/>
      <c r="D116" s="161"/>
      <c r="E116" s="158"/>
      <c r="F116" s="169"/>
      <c r="G116" s="158"/>
      <c r="H116" s="158"/>
      <c r="I116" s="6"/>
      <c r="J116" s="6"/>
      <c r="K116" s="6"/>
    </row>
    <row r="117" spans="2:11" x14ac:dyDescent="0.2">
      <c r="B117" s="6"/>
      <c r="C117" s="161"/>
      <c r="D117" s="161"/>
      <c r="E117" s="158"/>
      <c r="F117" s="169"/>
      <c r="G117" s="158"/>
      <c r="H117" s="158"/>
      <c r="I117" s="6"/>
      <c r="J117" s="6"/>
      <c r="K117" s="6"/>
    </row>
    <row r="118" spans="2:11" x14ac:dyDescent="0.2">
      <c r="B118" s="6"/>
      <c r="C118" s="161"/>
      <c r="D118" s="161"/>
      <c r="E118" s="158"/>
      <c r="F118" s="169"/>
      <c r="G118" s="158"/>
      <c r="H118" s="158"/>
      <c r="I118" s="6"/>
      <c r="J118" s="6"/>
      <c r="K118" s="6"/>
    </row>
    <row r="119" spans="2:11" x14ac:dyDescent="0.2">
      <c r="B119" s="6"/>
      <c r="C119" s="161"/>
      <c r="D119" s="161"/>
      <c r="E119" s="158"/>
      <c r="F119" s="169"/>
      <c r="G119" s="158"/>
      <c r="H119" s="158"/>
      <c r="I119" s="6"/>
      <c r="J119" s="6"/>
      <c r="K119" s="6"/>
    </row>
    <row r="120" spans="2:11" x14ac:dyDescent="0.2">
      <c r="B120" s="6"/>
      <c r="C120" s="161"/>
      <c r="D120" s="161"/>
      <c r="E120" s="158"/>
      <c r="F120" s="169"/>
      <c r="G120" s="158"/>
      <c r="H120" s="158"/>
      <c r="I120" s="6"/>
      <c r="J120" s="6"/>
      <c r="K120" s="6"/>
    </row>
    <row r="121" spans="2:11" x14ac:dyDescent="0.2">
      <c r="B121" s="6"/>
      <c r="C121" s="161"/>
      <c r="D121" s="161"/>
      <c r="E121" s="158"/>
      <c r="F121" s="169"/>
      <c r="G121" s="158"/>
      <c r="H121" s="158"/>
      <c r="I121" s="6"/>
      <c r="J121" s="6"/>
      <c r="K121" s="6"/>
    </row>
    <row r="122" spans="2:11" x14ac:dyDescent="0.2">
      <c r="B122" s="6"/>
      <c r="C122" s="161"/>
      <c r="D122" s="161"/>
      <c r="E122" s="158"/>
      <c r="F122" s="169"/>
      <c r="G122" s="158"/>
      <c r="H122" s="158"/>
      <c r="I122" s="6"/>
      <c r="J122" s="6"/>
      <c r="K122" s="6"/>
    </row>
    <row r="123" spans="2:11" x14ac:dyDescent="0.2">
      <c r="B123" s="6"/>
      <c r="C123" s="161"/>
      <c r="D123" s="161"/>
      <c r="E123" s="158"/>
      <c r="F123" s="169"/>
      <c r="G123" s="158"/>
      <c r="H123" s="158"/>
      <c r="I123" s="6"/>
      <c r="J123" s="6"/>
      <c r="K123" s="6"/>
    </row>
    <row r="124" spans="2:11" x14ac:dyDescent="0.2">
      <c r="B124" s="6"/>
      <c r="C124" s="161"/>
      <c r="D124" s="161"/>
      <c r="E124" s="158"/>
      <c r="F124" s="169"/>
      <c r="G124" s="158"/>
      <c r="H124" s="158"/>
      <c r="I124" s="6"/>
      <c r="J124" s="6"/>
      <c r="K124" s="6"/>
    </row>
    <row r="125" spans="2:11" x14ac:dyDescent="0.2">
      <c r="B125" s="6"/>
      <c r="C125" s="161"/>
      <c r="D125" s="161"/>
      <c r="E125" s="158"/>
      <c r="F125" s="169"/>
      <c r="G125" s="158"/>
      <c r="H125" s="158"/>
      <c r="I125" s="6"/>
      <c r="J125" s="6"/>
      <c r="K125" s="6"/>
    </row>
    <row r="126" spans="2:11" x14ac:dyDescent="0.2">
      <c r="B126" s="6"/>
      <c r="C126" s="161"/>
      <c r="D126" s="161"/>
      <c r="E126" s="158"/>
      <c r="F126" s="169"/>
      <c r="G126" s="158"/>
      <c r="H126" s="158"/>
      <c r="I126" s="6"/>
      <c r="J126" s="6"/>
      <c r="K126" s="6"/>
    </row>
    <row r="127" spans="2:11" x14ac:dyDescent="0.2">
      <c r="B127" s="6"/>
      <c r="C127" s="161"/>
      <c r="D127" s="161"/>
      <c r="E127" s="158"/>
      <c r="F127" s="169"/>
      <c r="G127" s="158"/>
      <c r="H127" s="158"/>
      <c r="I127" s="6"/>
      <c r="J127" s="6"/>
      <c r="K127" s="6"/>
    </row>
    <row r="128" spans="2:11" x14ac:dyDescent="0.2">
      <c r="B128" s="6"/>
      <c r="C128" s="161"/>
      <c r="D128" s="161"/>
      <c r="E128" s="158"/>
      <c r="F128" s="169"/>
      <c r="G128" s="158"/>
      <c r="H128" s="158"/>
      <c r="I128" s="6"/>
      <c r="J128" s="6"/>
      <c r="K128" s="6"/>
    </row>
    <row r="129" spans="2:11" x14ac:dyDescent="0.2">
      <c r="B129" s="6"/>
      <c r="C129" s="161"/>
      <c r="D129" s="161"/>
      <c r="E129" s="158"/>
      <c r="F129" s="169"/>
      <c r="G129" s="158"/>
      <c r="H129" s="158"/>
      <c r="I129" s="6"/>
      <c r="J129" s="6"/>
      <c r="K129" s="6"/>
    </row>
    <row r="130" spans="2:11" x14ac:dyDescent="0.2">
      <c r="B130" s="6"/>
      <c r="C130" s="161"/>
      <c r="D130" s="161"/>
      <c r="E130" s="158"/>
      <c r="F130" s="169"/>
      <c r="G130" s="158"/>
      <c r="H130" s="158"/>
      <c r="I130" s="6"/>
      <c r="J130" s="6"/>
      <c r="K130" s="6"/>
    </row>
    <row r="131" spans="2:11" x14ac:dyDescent="0.2">
      <c r="B131" s="6"/>
      <c r="C131" s="161"/>
      <c r="D131" s="161"/>
      <c r="E131" s="158"/>
      <c r="F131" s="169"/>
      <c r="G131" s="158"/>
      <c r="H131" s="158"/>
      <c r="I131" s="6"/>
      <c r="J131" s="6"/>
      <c r="K131" s="6"/>
    </row>
    <row r="132" spans="2:11" x14ac:dyDescent="0.2">
      <c r="B132" s="6"/>
      <c r="C132" s="161"/>
      <c r="D132" s="161"/>
      <c r="E132" s="158"/>
      <c r="F132" s="169"/>
      <c r="G132" s="158"/>
      <c r="H132" s="158"/>
      <c r="I132" s="6"/>
      <c r="J132" s="6"/>
      <c r="K132" s="6"/>
    </row>
    <row r="133" spans="2:11" x14ac:dyDescent="0.2">
      <c r="B133" s="6"/>
      <c r="C133" s="161"/>
      <c r="D133" s="161"/>
      <c r="E133" s="158"/>
      <c r="F133" s="169"/>
      <c r="G133" s="158"/>
      <c r="H133" s="158"/>
      <c r="I133" s="6"/>
      <c r="J133" s="6"/>
      <c r="K133" s="6"/>
    </row>
    <row r="134" spans="2:11" x14ac:dyDescent="0.2">
      <c r="B134" s="6"/>
      <c r="C134" s="161"/>
      <c r="D134" s="161"/>
      <c r="E134" s="158"/>
      <c r="F134" s="169"/>
      <c r="G134" s="158"/>
      <c r="H134" s="158"/>
      <c r="I134" s="6"/>
      <c r="J134" s="6"/>
      <c r="K134" s="6"/>
    </row>
    <row r="135" spans="2:11" x14ac:dyDescent="0.2">
      <c r="B135" s="6"/>
      <c r="C135" s="161"/>
      <c r="D135" s="161"/>
      <c r="E135" s="158"/>
      <c r="F135" s="169"/>
      <c r="G135" s="158"/>
      <c r="H135" s="158"/>
      <c r="I135" s="6"/>
      <c r="J135" s="6"/>
      <c r="K135" s="6"/>
    </row>
    <row r="136" spans="2:11" x14ac:dyDescent="0.2">
      <c r="B136" s="6"/>
      <c r="C136" s="161"/>
      <c r="D136" s="161"/>
      <c r="E136" s="158"/>
      <c r="F136" s="169"/>
      <c r="G136" s="158"/>
      <c r="H136" s="158"/>
      <c r="I136" s="6"/>
      <c r="J136" s="6"/>
      <c r="K136" s="6"/>
    </row>
    <row r="137" spans="2:11" x14ac:dyDescent="0.2">
      <c r="B137" s="6"/>
      <c r="C137" s="161"/>
      <c r="D137" s="161"/>
      <c r="E137" s="158"/>
      <c r="F137" s="169"/>
      <c r="G137" s="158"/>
      <c r="H137" s="158"/>
      <c r="I137" s="6"/>
      <c r="J137" s="6"/>
      <c r="K137" s="6"/>
    </row>
    <row r="138" spans="2:11" x14ac:dyDescent="0.2">
      <c r="B138" s="6"/>
      <c r="C138" s="161"/>
      <c r="D138" s="161"/>
      <c r="E138" s="158"/>
      <c r="F138" s="169"/>
      <c r="G138" s="158"/>
      <c r="H138" s="158"/>
      <c r="I138" s="6"/>
      <c r="J138" s="6"/>
      <c r="K138" s="6"/>
    </row>
    <row r="139" spans="2:11" x14ac:dyDescent="0.2">
      <c r="B139" s="6"/>
      <c r="C139" s="161"/>
      <c r="D139" s="161"/>
      <c r="E139" s="158"/>
      <c r="F139" s="169"/>
      <c r="G139" s="158"/>
      <c r="H139" s="158"/>
      <c r="I139" s="6"/>
      <c r="J139" s="6"/>
      <c r="K139" s="6"/>
    </row>
    <row r="140" spans="2:11" x14ac:dyDescent="0.2">
      <c r="B140" s="6"/>
      <c r="C140" s="161"/>
      <c r="D140" s="161"/>
      <c r="E140" s="158"/>
      <c r="F140" s="169"/>
      <c r="G140" s="158"/>
      <c r="H140" s="158"/>
      <c r="I140" s="6"/>
      <c r="J140" s="6"/>
      <c r="K140" s="6"/>
    </row>
    <row r="141" spans="2:11" x14ac:dyDescent="0.2">
      <c r="B141" s="6"/>
      <c r="C141" s="161"/>
      <c r="D141" s="161"/>
      <c r="E141" s="158"/>
      <c r="F141" s="169"/>
      <c r="G141" s="158"/>
      <c r="H141" s="158"/>
      <c r="I141" s="6"/>
      <c r="J141" s="6"/>
      <c r="K141" s="6"/>
    </row>
    <row r="142" spans="2:11" x14ac:dyDescent="0.2">
      <c r="B142" s="6"/>
      <c r="C142" s="161"/>
      <c r="D142" s="161"/>
      <c r="E142" s="158"/>
      <c r="F142" s="169"/>
      <c r="G142" s="158"/>
      <c r="H142" s="158"/>
      <c r="I142" s="6"/>
      <c r="J142" s="6"/>
      <c r="K142" s="6"/>
    </row>
    <row r="143" spans="2:11" x14ac:dyDescent="0.2">
      <c r="B143" s="6"/>
      <c r="C143" s="161"/>
      <c r="D143" s="161"/>
      <c r="E143" s="158"/>
      <c r="F143" s="169"/>
      <c r="G143" s="158"/>
      <c r="H143" s="158"/>
      <c r="I143" s="6"/>
      <c r="J143" s="6"/>
      <c r="K143" s="6"/>
    </row>
    <row r="144" spans="2:11" x14ac:dyDescent="0.2">
      <c r="B144" s="6"/>
      <c r="C144" s="161"/>
      <c r="D144" s="161"/>
      <c r="E144" s="158"/>
      <c r="F144" s="169"/>
      <c r="G144" s="158"/>
      <c r="H144" s="158"/>
      <c r="I144" s="6"/>
      <c r="J144" s="6"/>
      <c r="K144" s="6"/>
    </row>
    <row r="145" spans="2:11" x14ac:dyDescent="0.2">
      <c r="B145" s="6"/>
      <c r="C145" s="161"/>
      <c r="D145" s="161"/>
      <c r="E145" s="158"/>
      <c r="F145" s="169"/>
      <c r="G145" s="158"/>
      <c r="H145" s="158"/>
      <c r="I145" s="6"/>
      <c r="J145" s="6"/>
      <c r="K145" s="6"/>
    </row>
    <row r="146" spans="2:11" x14ac:dyDescent="0.2">
      <c r="B146" s="6"/>
      <c r="C146" s="161"/>
      <c r="D146" s="161"/>
      <c r="E146" s="158"/>
      <c r="F146" s="169"/>
      <c r="G146" s="158"/>
      <c r="H146" s="158"/>
      <c r="I146" s="6"/>
      <c r="J146" s="6"/>
      <c r="K146" s="6"/>
    </row>
    <row r="147" spans="2:11" x14ac:dyDescent="0.2">
      <c r="B147" s="6"/>
      <c r="C147" s="161"/>
      <c r="D147" s="161"/>
      <c r="E147" s="158"/>
      <c r="F147" s="169"/>
      <c r="G147" s="158"/>
      <c r="H147" s="158"/>
      <c r="I147" s="6"/>
      <c r="J147" s="6"/>
      <c r="K147" s="6"/>
    </row>
    <row r="148" spans="2:11" x14ac:dyDescent="0.2">
      <c r="B148" s="6"/>
      <c r="C148" s="161"/>
      <c r="D148" s="161"/>
      <c r="E148" s="158"/>
      <c r="F148" s="169"/>
      <c r="G148" s="158"/>
      <c r="H148" s="158"/>
      <c r="I148" s="6"/>
      <c r="J148" s="6"/>
      <c r="K148" s="6"/>
    </row>
    <row r="149" spans="2:11" x14ac:dyDescent="0.2">
      <c r="B149" s="6"/>
      <c r="C149" s="161"/>
      <c r="D149" s="161"/>
      <c r="E149" s="158"/>
      <c r="F149" s="169"/>
      <c r="G149" s="158"/>
      <c r="H149" s="158"/>
      <c r="I149" s="6"/>
      <c r="J149" s="6"/>
      <c r="K149" s="6"/>
    </row>
    <row r="150" spans="2:11" x14ac:dyDescent="0.2">
      <c r="B150" s="6"/>
      <c r="C150" s="161"/>
      <c r="D150" s="161"/>
      <c r="E150" s="158"/>
      <c r="F150" s="169"/>
      <c r="G150" s="158"/>
      <c r="H150" s="158"/>
      <c r="I150" s="6"/>
      <c r="J150" s="6"/>
      <c r="K150" s="6"/>
    </row>
    <row r="151" spans="2:11" x14ac:dyDescent="0.2">
      <c r="B151" s="6"/>
      <c r="C151" s="161"/>
      <c r="D151" s="161"/>
      <c r="E151" s="158"/>
      <c r="F151" s="169"/>
      <c r="G151" s="158"/>
      <c r="H151" s="158"/>
      <c r="I151" s="6"/>
      <c r="J151" s="6"/>
      <c r="K151" s="6"/>
    </row>
    <row r="152" spans="2:11" x14ac:dyDescent="0.2">
      <c r="B152" s="6"/>
      <c r="C152" s="161"/>
      <c r="D152" s="161"/>
      <c r="E152" s="158"/>
      <c r="F152" s="169"/>
      <c r="G152" s="158"/>
      <c r="H152" s="158"/>
      <c r="I152" s="6"/>
      <c r="J152" s="6"/>
      <c r="K152" s="6"/>
    </row>
    <row r="153" spans="2:11" x14ac:dyDescent="0.2">
      <c r="B153" s="6"/>
      <c r="C153" s="161"/>
      <c r="D153" s="161"/>
      <c r="E153" s="158"/>
      <c r="F153" s="169"/>
      <c r="G153" s="158"/>
      <c r="H153" s="158"/>
      <c r="I153" s="6"/>
      <c r="J153" s="6"/>
      <c r="K153" s="6"/>
    </row>
    <row r="154" spans="2:11" x14ac:dyDescent="0.2">
      <c r="B154" s="6"/>
      <c r="C154" s="161"/>
      <c r="D154" s="161"/>
      <c r="E154" s="158"/>
      <c r="F154" s="169"/>
      <c r="G154" s="158"/>
      <c r="H154" s="158"/>
      <c r="I154" s="6"/>
      <c r="J154" s="6"/>
      <c r="K154" s="6"/>
    </row>
    <row r="155" spans="2:11" x14ac:dyDescent="0.2">
      <c r="B155" s="6"/>
      <c r="C155" s="161"/>
      <c r="D155" s="161"/>
      <c r="E155" s="158"/>
      <c r="F155" s="169"/>
      <c r="G155" s="158"/>
      <c r="H155" s="158"/>
      <c r="I155" s="6"/>
      <c r="J155" s="6"/>
      <c r="K155" s="6"/>
    </row>
    <row r="156" spans="2:11" x14ac:dyDescent="0.2">
      <c r="B156" s="6"/>
      <c r="C156" s="161"/>
      <c r="D156" s="161"/>
      <c r="E156" s="158"/>
      <c r="F156" s="169"/>
      <c r="G156" s="158"/>
      <c r="H156" s="158"/>
      <c r="I156" s="6"/>
      <c r="J156" s="6"/>
      <c r="K156" s="6"/>
    </row>
    <row r="157" spans="2:11" x14ac:dyDescent="0.2">
      <c r="B157" s="6"/>
      <c r="C157" s="161"/>
      <c r="D157" s="161"/>
      <c r="E157" s="158"/>
      <c r="F157" s="169"/>
      <c r="G157" s="158"/>
      <c r="H157" s="158"/>
      <c r="I157" s="6"/>
      <c r="J157" s="6"/>
      <c r="K157" s="6"/>
    </row>
    <row r="158" spans="2:11" x14ac:dyDescent="0.2">
      <c r="B158" s="6"/>
      <c r="C158" s="161"/>
      <c r="D158" s="161"/>
      <c r="E158" s="158"/>
      <c r="F158" s="169"/>
      <c r="G158" s="158"/>
      <c r="H158" s="158"/>
      <c r="I158" s="6"/>
      <c r="J158" s="6"/>
      <c r="K158" s="6"/>
    </row>
    <row r="159" spans="2:11" x14ac:dyDescent="0.2">
      <c r="B159" s="6"/>
      <c r="C159" s="161"/>
      <c r="D159" s="161"/>
      <c r="E159" s="158"/>
      <c r="F159" s="169"/>
      <c r="G159" s="158"/>
      <c r="H159" s="158"/>
      <c r="I159" s="6"/>
      <c r="J159" s="6"/>
      <c r="K159" s="6"/>
    </row>
    <row r="160" spans="2:11" x14ac:dyDescent="0.2">
      <c r="B160" s="6"/>
      <c r="C160" s="161"/>
      <c r="D160" s="161"/>
      <c r="E160" s="158"/>
      <c r="F160" s="169"/>
      <c r="G160" s="158"/>
      <c r="H160" s="158"/>
      <c r="I160" s="6"/>
      <c r="J160" s="6"/>
      <c r="K160" s="6"/>
    </row>
    <row r="161" spans="2:11" x14ac:dyDescent="0.2">
      <c r="B161" s="6"/>
      <c r="C161" s="161"/>
      <c r="D161" s="161"/>
      <c r="E161" s="158"/>
      <c r="F161" s="169"/>
      <c r="G161" s="158"/>
      <c r="H161" s="158"/>
      <c r="I161" s="6"/>
      <c r="J161" s="6"/>
      <c r="K161" s="6"/>
    </row>
    <row r="162" spans="2:11" x14ac:dyDescent="0.2">
      <c r="B162" s="6"/>
      <c r="C162" s="161"/>
      <c r="D162" s="161"/>
      <c r="E162" s="158"/>
      <c r="F162" s="169"/>
      <c r="G162" s="158"/>
      <c r="H162" s="158"/>
      <c r="I162" s="6"/>
      <c r="J162" s="6"/>
      <c r="K162" s="6"/>
    </row>
    <row r="163" spans="2:11" x14ac:dyDescent="0.2">
      <c r="B163" s="6"/>
      <c r="C163" s="161"/>
      <c r="D163" s="161"/>
      <c r="E163" s="158"/>
      <c r="F163" s="169"/>
      <c r="G163" s="158"/>
      <c r="H163" s="158"/>
      <c r="I163" s="6"/>
      <c r="J163" s="6"/>
      <c r="K163" s="6"/>
    </row>
    <row r="164" spans="2:11" x14ac:dyDescent="0.2">
      <c r="B164" s="6"/>
      <c r="C164" s="161"/>
      <c r="D164" s="161"/>
      <c r="E164" s="158"/>
      <c r="F164" s="169"/>
      <c r="G164" s="158"/>
      <c r="H164" s="158"/>
      <c r="I164" s="6"/>
      <c r="J164" s="6"/>
      <c r="K164" s="6"/>
    </row>
    <row r="165" spans="2:11" x14ac:dyDescent="0.2">
      <c r="B165" s="6"/>
      <c r="C165" s="161"/>
      <c r="D165" s="161"/>
      <c r="E165" s="158"/>
      <c r="F165" s="169"/>
      <c r="G165" s="158"/>
      <c r="H165" s="158"/>
      <c r="I165" s="6"/>
      <c r="J165" s="6"/>
      <c r="K165" s="6"/>
    </row>
    <row r="166" spans="2:11" x14ac:dyDescent="0.2">
      <c r="B166" s="6"/>
      <c r="C166" s="161"/>
      <c r="D166" s="161"/>
      <c r="E166" s="158"/>
      <c r="F166" s="169"/>
      <c r="G166" s="158"/>
      <c r="H166" s="158"/>
      <c r="I166" s="6"/>
      <c r="J166" s="6"/>
      <c r="K166" s="6"/>
    </row>
    <row r="167" spans="2:11" x14ac:dyDescent="0.2">
      <c r="B167" s="6"/>
      <c r="C167" s="161"/>
      <c r="D167" s="161"/>
      <c r="E167" s="158"/>
      <c r="F167" s="169"/>
      <c r="G167" s="158"/>
      <c r="H167" s="158"/>
      <c r="I167" s="6"/>
      <c r="J167" s="6"/>
      <c r="K167" s="6"/>
    </row>
    <row r="168" spans="2:11" x14ac:dyDescent="0.2">
      <c r="B168" s="6"/>
      <c r="C168" s="161"/>
      <c r="D168" s="161"/>
      <c r="E168" s="158"/>
      <c r="F168" s="169"/>
      <c r="G168" s="158"/>
      <c r="H168" s="158"/>
      <c r="I168" s="6"/>
      <c r="J168" s="6"/>
      <c r="K168" s="6"/>
    </row>
    <row r="169" spans="2:11" x14ac:dyDescent="0.2">
      <c r="B169" s="6"/>
      <c r="C169" s="161"/>
      <c r="D169" s="161"/>
      <c r="E169" s="158"/>
      <c r="F169" s="169"/>
      <c r="G169" s="158"/>
      <c r="H169" s="158"/>
      <c r="I169" s="6"/>
      <c r="J169" s="6"/>
      <c r="K169" s="6"/>
    </row>
    <row r="170" spans="2:11" x14ac:dyDescent="0.2">
      <c r="B170" s="6"/>
      <c r="C170" s="161"/>
      <c r="D170" s="161"/>
      <c r="E170" s="158"/>
      <c r="F170" s="169"/>
      <c r="G170" s="158"/>
      <c r="H170" s="158"/>
      <c r="I170" s="6"/>
      <c r="J170" s="6"/>
      <c r="K170" s="6"/>
    </row>
    <row r="171" spans="2:11" x14ac:dyDescent="0.2">
      <c r="B171" s="6"/>
      <c r="C171" s="161"/>
      <c r="D171" s="161"/>
      <c r="E171" s="158"/>
      <c r="F171" s="169"/>
      <c r="G171" s="158"/>
      <c r="H171" s="158"/>
      <c r="I171" s="6"/>
      <c r="J171" s="6"/>
      <c r="K171" s="6"/>
    </row>
    <row r="172" spans="2:11" x14ac:dyDescent="0.2">
      <c r="B172" s="6"/>
      <c r="C172" s="161"/>
      <c r="D172" s="161"/>
      <c r="E172" s="158"/>
      <c r="F172" s="169"/>
      <c r="G172" s="158"/>
      <c r="H172" s="158"/>
      <c r="I172" s="6"/>
      <c r="J172" s="6"/>
      <c r="K172" s="6"/>
    </row>
    <row r="173" spans="2:11" x14ac:dyDescent="0.2">
      <c r="B173" s="6"/>
      <c r="C173" s="161"/>
      <c r="D173" s="161"/>
      <c r="E173" s="158"/>
      <c r="F173" s="169"/>
      <c r="G173" s="158"/>
      <c r="H173" s="158"/>
      <c r="I173" s="6"/>
      <c r="J173" s="6"/>
      <c r="K173" s="6"/>
    </row>
    <row r="174" spans="2:11" x14ac:dyDescent="0.2">
      <c r="B174" s="6"/>
      <c r="C174" s="161"/>
      <c r="D174" s="161"/>
      <c r="E174" s="158"/>
      <c r="F174" s="169"/>
      <c r="G174" s="158"/>
      <c r="H174" s="158"/>
      <c r="I174" s="6"/>
      <c r="J174" s="6"/>
      <c r="K174" s="6"/>
    </row>
    <row r="175" spans="2:11" x14ac:dyDescent="0.2">
      <c r="B175" s="6"/>
      <c r="C175" s="161"/>
      <c r="D175" s="161"/>
      <c r="E175" s="158"/>
      <c r="F175" s="169"/>
      <c r="G175" s="158"/>
      <c r="H175" s="158"/>
      <c r="I175" s="6"/>
      <c r="J175" s="6"/>
      <c r="K175" s="6"/>
    </row>
    <row r="176" spans="2:11" x14ac:dyDescent="0.2">
      <c r="B176" s="6"/>
      <c r="C176" s="161"/>
      <c r="D176" s="161"/>
      <c r="E176" s="158"/>
      <c r="F176" s="169"/>
      <c r="G176" s="158"/>
      <c r="H176" s="158"/>
      <c r="I176" s="6"/>
      <c r="J176" s="6"/>
      <c r="K176" s="6"/>
    </row>
    <row r="177" spans="2:11" x14ac:dyDescent="0.2">
      <c r="B177" s="6"/>
      <c r="C177" s="161"/>
      <c r="D177" s="161"/>
      <c r="E177" s="158"/>
      <c r="F177" s="169"/>
      <c r="G177" s="158"/>
      <c r="H177" s="158"/>
      <c r="I177" s="6"/>
      <c r="J177" s="6"/>
      <c r="K177" s="6"/>
    </row>
    <row r="178" spans="2:11" x14ac:dyDescent="0.2">
      <c r="B178" s="6"/>
      <c r="C178" s="161"/>
      <c r="D178" s="161"/>
      <c r="E178" s="158"/>
      <c r="F178" s="169"/>
      <c r="G178" s="158"/>
      <c r="H178" s="158"/>
      <c r="I178" s="6"/>
      <c r="J178" s="6"/>
      <c r="K178" s="6"/>
    </row>
    <row r="179" spans="2:11" x14ac:dyDescent="0.2">
      <c r="B179" s="6"/>
      <c r="C179" s="161"/>
      <c r="D179" s="161"/>
      <c r="E179" s="158"/>
      <c r="F179" s="169"/>
      <c r="G179" s="158"/>
      <c r="H179" s="158"/>
      <c r="I179" s="6"/>
      <c r="J179" s="6"/>
      <c r="K179" s="6"/>
    </row>
    <row r="180" spans="2:11" x14ac:dyDescent="0.2">
      <c r="B180" s="6"/>
      <c r="C180" s="161"/>
      <c r="D180" s="161"/>
      <c r="E180" s="158"/>
      <c r="F180" s="169"/>
      <c r="G180" s="158"/>
      <c r="H180" s="158"/>
      <c r="I180" s="6"/>
      <c r="J180" s="6"/>
      <c r="K180" s="6"/>
    </row>
    <row r="181" spans="2:11" x14ac:dyDescent="0.2">
      <c r="B181" s="6"/>
      <c r="C181" s="161"/>
      <c r="D181" s="161"/>
      <c r="E181" s="158"/>
      <c r="F181" s="169"/>
      <c r="G181" s="158"/>
      <c r="H181" s="158"/>
      <c r="I181" s="6"/>
      <c r="J181" s="6"/>
      <c r="K181" s="6"/>
    </row>
    <row r="182" spans="2:11" x14ac:dyDescent="0.2">
      <c r="B182" s="6"/>
      <c r="I182" s="6"/>
      <c r="J182" s="6"/>
      <c r="K182" s="6"/>
    </row>
    <row r="183" spans="2:11" x14ac:dyDescent="0.2">
      <c r="B183" s="6"/>
      <c r="I183" s="6"/>
      <c r="J183" s="6"/>
      <c r="K183" s="6"/>
    </row>
    <row r="184" spans="2:11" x14ac:dyDescent="0.2">
      <c r="B184" s="6"/>
      <c r="I184" s="6"/>
      <c r="J184" s="6"/>
      <c r="K184" s="6"/>
    </row>
    <row r="185" spans="2:11" x14ac:dyDescent="0.2">
      <c r="B185" s="6"/>
      <c r="I185" s="6"/>
      <c r="J185" s="6"/>
      <c r="K185" s="6"/>
    </row>
  </sheetData>
  <sheetProtection algorithmName="SHA-512" hashValue="7/YtnsznSFJPpcfilIzjynpiJF/gOX5dik7rqii6Wgza55Uqbm8IJMVw8nuOHgw2mVwm5mI4TkaOG97t7GHfQQ==" saltValue="ZNoXYe6oQ79sCSbyTIvJig==" spinCount="100000" sheet="1" objects="1" scenarios="1"/>
  <mergeCells count="12">
    <mergeCell ref="C2:K3"/>
    <mergeCell ref="C69:C71"/>
    <mergeCell ref="C74:C77"/>
    <mergeCell ref="C84:C85"/>
    <mergeCell ref="C98:C99"/>
    <mergeCell ref="C22:C23"/>
    <mergeCell ref="C25:C27"/>
    <mergeCell ref="C32:C36"/>
    <mergeCell ref="C38:C40"/>
    <mergeCell ref="C51:C55"/>
    <mergeCell ref="E98:E99"/>
    <mergeCell ref="C44:C46"/>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E0A641-D23B-4B91-8BAF-3D9325E67C48}">
  <sheetPr>
    <pageSetUpPr autoPageBreaks="0"/>
  </sheetPr>
  <dimension ref="A1:CU463"/>
  <sheetViews>
    <sheetView zoomScale="85" zoomScaleNormal="85" workbookViewId="0">
      <pane xSplit="1" ySplit="3" topLeftCell="B4" activePane="bottomRight" state="frozen"/>
      <selection pane="topRight" activeCell="B1" sqref="B1"/>
      <selection pane="bottomLeft" activeCell="A4" sqref="A4"/>
      <selection pane="bottomRight" activeCell="B2" sqref="B2:I3"/>
    </sheetView>
  </sheetViews>
  <sheetFormatPr defaultColWidth="9" defaultRowHeight="14.25" x14ac:dyDescent="0.2"/>
  <cols>
    <col min="1" max="1" width="4.125" style="79" customWidth="1"/>
    <col min="2" max="2" width="67" style="89" customWidth="1"/>
    <col min="3" max="3" width="37.125" style="151" customWidth="1"/>
    <col min="4" max="4" width="16.875" style="89" bestFit="1" customWidth="1"/>
    <col min="5" max="5" width="18.875" style="89" customWidth="1"/>
    <col min="6" max="6" width="17.5" style="89" customWidth="1"/>
    <col min="7" max="7" width="21.625" style="89" customWidth="1"/>
    <col min="8" max="8" width="16.625" style="89" customWidth="1"/>
    <col min="9" max="9" width="19.625" style="89" customWidth="1"/>
    <col min="10" max="10" width="3.875" style="89" customWidth="1"/>
    <col min="11" max="11" width="56.375" style="134" customWidth="1"/>
    <col min="12" max="12" width="12.625" style="114" bestFit="1" customWidth="1"/>
    <col min="13" max="13" width="16.375" style="79" customWidth="1"/>
    <col min="14" max="14" width="18.25" style="79" bestFit="1" customWidth="1"/>
    <col min="15" max="16" width="9" style="79"/>
    <col min="17" max="17" width="43.75" style="79" bestFit="1" customWidth="1"/>
    <col min="18" max="99" width="9" style="79"/>
    <col min="100" max="16384" width="9" style="89"/>
  </cols>
  <sheetData>
    <row r="1" spans="1:99" s="80" customFormat="1" x14ac:dyDescent="0.2">
      <c r="A1" s="79"/>
      <c r="B1" s="91"/>
      <c r="C1" s="90"/>
      <c r="D1" s="91"/>
      <c r="E1" s="91"/>
      <c r="F1" s="91"/>
      <c r="G1" s="91"/>
      <c r="H1" s="96"/>
      <c r="I1" s="91"/>
      <c r="J1" s="91"/>
      <c r="K1" s="419"/>
      <c r="L1" s="114"/>
      <c r="M1" s="79"/>
      <c r="N1" s="79"/>
      <c r="O1" s="79"/>
      <c r="P1" s="79"/>
      <c r="Q1" s="79"/>
      <c r="R1" s="79"/>
      <c r="S1" s="79"/>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79"/>
      <c r="BI1" s="79"/>
      <c r="BJ1" s="79"/>
      <c r="BK1" s="79"/>
      <c r="BL1" s="79"/>
      <c r="BM1" s="79"/>
      <c r="BN1" s="79"/>
      <c r="BO1" s="79"/>
      <c r="BP1" s="79"/>
      <c r="BQ1" s="79"/>
      <c r="BR1" s="79"/>
      <c r="BS1" s="79"/>
      <c r="BT1" s="79"/>
      <c r="BU1" s="79"/>
      <c r="BV1" s="79"/>
      <c r="BW1" s="79"/>
      <c r="BX1" s="79"/>
      <c r="BY1" s="79"/>
      <c r="BZ1" s="79"/>
      <c r="CA1" s="79"/>
      <c r="CB1" s="79"/>
      <c r="CC1" s="79"/>
      <c r="CD1" s="79"/>
      <c r="CE1" s="79"/>
      <c r="CF1" s="79"/>
      <c r="CG1" s="79"/>
      <c r="CH1" s="79"/>
      <c r="CI1" s="79"/>
      <c r="CJ1" s="79"/>
      <c r="CK1" s="79"/>
      <c r="CL1" s="79"/>
      <c r="CM1" s="79"/>
      <c r="CN1" s="79"/>
      <c r="CO1" s="79"/>
      <c r="CP1" s="79"/>
      <c r="CQ1" s="79"/>
      <c r="CR1" s="79"/>
      <c r="CS1" s="79"/>
      <c r="CT1" s="79"/>
      <c r="CU1" s="79"/>
    </row>
    <row r="2" spans="1:99" s="80" customFormat="1" ht="27.75" x14ac:dyDescent="0.4">
      <c r="A2" s="79"/>
      <c r="B2" s="523" t="s">
        <v>273</v>
      </c>
      <c r="C2" s="523"/>
      <c r="D2" s="523"/>
      <c r="E2" s="523"/>
      <c r="F2" s="523"/>
      <c r="G2" s="523"/>
      <c r="H2" s="523"/>
      <c r="I2" s="523"/>
      <c r="J2" s="267"/>
      <c r="K2" s="489" t="s">
        <v>284</v>
      </c>
      <c r="L2" s="114"/>
      <c r="M2" s="79"/>
      <c r="N2" s="79"/>
      <c r="O2" s="79"/>
      <c r="P2" s="79"/>
      <c r="Q2" s="79"/>
      <c r="R2" s="79"/>
      <c r="S2" s="79"/>
      <c r="T2" s="79"/>
      <c r="U2" s="79"/>
      <c r="V2" s="79"/>
      <c r="W2" s="79"/>
      <c r="X2" s="79"/>
      <c r="Y2" s="79"/>
      <c r="Z2" s="79"/>
      <c r="AA2" s="79"/>
      <c r="AB2" s="79"/>
      <c r="AC2" s="79"/>
      <c r="AD2" s="79"/>
      <c r="AE2" s="79"/>
      <c r="AF2" s="79"/>
      <c r="AG2" s="79"/>
      <c r="AH2" s="79"/>
      <c r="AI2" s="79"/>
      <c r="AJ2" s="79"/>
      <c r="AK2" s="79"/>
      <c r="AL2" s="79"/>
      <c r="AM2" s="79"/>
      <c r="AN2" s="79"/>
      <c r="AO2" s="79"/>
      <c r="AP2" s="79"/>
      <c r="AQ2" s="79"/>
      <c r="AR2" s="79"/>
      <c r="AS2" s="79"/>
      <c r="AT2" s="79"/>
      <c r="AU2" s="79"/>
      <c r="AV2" s="79"/>
      <c r="AW2" s="79"/>
      <c r="AX2" s="79"/>
      <c r="AY2" s="79"/>
      <c r="AZ2" s="79"/>
      <c r="BA2" s="79"/>
      <c r="BB2" s="79"/>
      <c r="BC2" s="79"/>
      <c r="BD2" s="79"/>
      <c r="BE2" s="79"/>
      <c r="BF2" s="79"/>
      <c r="BG2" s="79"/>
      <c r="BH2" s="79"/>
      <c r="BI2" s="79"/>
      <c r="BJ2" s="79"/>
      <c r="BK2" s="79"/>
      <c r="BL2" s="79"/>
      <c r="BM2" s="79"/>
      <c r="BN2" s="79"/>
      <c r="BO2" s="79"/>
      <c r="BP2" s="79"/>
      <c r="BQ2" s="79"/>
      <c r="BR2" s="79"/>
      <c r="BS2" s="79"/>
      <c r="BT2" s="79"/>
      <c r="BU2" s="79"/>
      <c r="BV2" s="79"/>
      <c r="BW2" s="79"/>
      <c r="BX2" s="79"/>
      <c r="BY2" s="79"/>
      <c r="BZ2" s="79"/>
      <c r="CA2" s="79"/>
      <c r="CB2" s="79"/>
      <c r="CC2" s="79"/>
      <c r="CD2" s="79"/>
      <c r="CE2" s="79"/>
      <c r="CF2" s="79"/>
      <c r="CG2" s="79"/>
      <c r="CH2" s="79"/>
      <c r="CI2" s="79"/>
      <c r="CJ2" s="79"/>
      <c r="CK2" s="79"/>
      <c r="CL2" s="79"/>
      <c r="CM2" s="79"/>
      <c r="CN2" s="79"/>
      <c r="CO2" s="79"/>
      <c r="CP2" s="79"/>
      <c r="CQ2" s="79"/>
      <c r="CR2" s="79"/>
      <c r="CS2" s="79"/>
      <c r="CT2" s="79"/>
      <c r="CU2" s="79"/>
    </row>
    <row r="3" spans="1:99" s="80" customFormat="1" ht="27.75" x14ac:dyDescent="0.4">
      <c r="A3" s="79"/>
      <c r="B3" s="523"/>
      <c r="C3" s="523"/>
      <c r="D3" s="523"/>
      <c r="E3" s="523"/>
      <c r="F3" s="523"/>
      <c r="G3" s="523"/>
      <c r="H3" s="523"/>
      <c r="I3" s="523"/>
      <c r="J3" s="267"/>
      <c r="K3" s="489"/>
      <c r="L3" s="114"/>
      <c r="M3" s="79"/>
      <c r="N3" s="79"/>
      <c r="O3" s="79"/>
      <c r="P3" s="79"/>
      <c r="Q3" s="79"/>
      <c r="R3" s="79"/>
      <c r="S3" s="79"/>
      <c r="T3" s="79"/>
      <c r="U3" s="79"/>
      <c r="V3" s="79"/>
      <c r="W3" s="79"/>
      <c r="X3" s="79"/>
      <c r="Y3" s="79"/>
      <c r="Z3" s="79"/>
      <c r="AA3" s="79"/>
      <c r="AB3" s="79"/>
      <c r="AC3" s="79"/>
      <c r="AD3" s="79"/>
      <c r="AE3" s="79"/>
      <c r="AF3" s="79"/>
      <c r="AG3" s="79"/>
      <c r="AH3" s="79"/>
      <c r="AI3" s="79"/>
      <c r="AJ3" s="79"/>
      <c r="AK3" s="79"/>
      <c r="AL3" s="79"/>
      <c r="AM3" s="79"/>
      <c r="AN3" s="79"/>
      <c r="AO3" s="79"/>
      <c r="AP3" s="79"/>
      <c r="AQ3" s="79"/>
      <c r="AR3" s="79"/>
      <c r="AS3" s="79"/>
      <c r="AT3" s="79"/>
      <c r="AU3" s="79"/>
      <c r="AV3" s="79"/>
      <c r="AW3" s="79"/>
      <c r="AX3" s="79"/>
      <c r="AY3" s="79"/>
      <c r="AZ3" s="79"/>
      <c r="BA3" s="79"/>
      <c r="BB3" s="79"/>
      <c r="BC3" s="79"/>
      <c r="BD3" s="79"/>
      <c r="BE3" s="79"/>
      <c r="BF3" s="79"/>
      <c r="BG3" s="79"/>
      <c r="BH3" s="79"/>
      <c r="BI3" s="79"/>
      <c r="BJ3" s="79"/>
      <c r="BK3" s="79"/>
      <c r="BL3" s="79"/>
      <c r="BM3" s="79"/>
      <c r="BN3" s="79"/>
      <c r="BO3" s="79"/>
      <c r="BP3" s="79"/>
      <c r="BQ3" s="79"/>
      <c r="BR3" s="79"/>
      <c r="BS3" s="79"/>
      <c r="BT3" s="79"/>
      <c r="BU3" s="79"/>
      <c r="BV3" s="79"/>
      <c r="BW3" s="79"/>
      <c r="BX3" s="79"/>
      <c r="BY3" s="79"/>
      <c r="BZ3" s="79"/>
      <c r="CA3" s="79"/>
      <c r="CB3" s="79"/>
      <c r="CC3" s="79"/>
      <c r="CD3" s="79"/>
      <c r="CE3" s="79"/>
      <c r="CF3" s="79"/>
      <c r="CG3" s="79"/>
      <c r="CH3" s="79"/>
      <c r="CI3" s="79"/>
      <c r="CJ3" s="79"/>
      <c r="CK3" s="79"/>
      <c r="CL3" s="79"/>
      <c r="CM3" s="79"/>
      <c r="CN3" s="79"/>
      <c r="CO3" s="79"/>
      <c r="CP3" s="79"/>
      <c r="CQ3" s="79"/>
      <c r="CR3" s="79"/>
      <c r="CS3" s="79"/>
      <c r="CT3" s="79"/>
      <c r="CU3" s="79"/>
    </row>
    <row r="4" spans="1:99" s="80" customFormat="1" ht="15" thickBot="1" x14ac:dyDescent="0.25">
      <c r="A4" s="79"/>
      <c r="B4" s="91"/>
      <c r="C4" s="91"/>
      <c r="D4" s="91"/>
      <c r="E4" s="91"/>
      <c r="F4" s="91"/>
      <c r="G4" s="91"/>
      <c r="H4" s="91"/>
      <c r="I4" s="91"/>
      <c r="J4" s="91"/>
      <c r="K4" s="420"/>
      <c r="L4" s="114"/>
      <c r="M4" s="79"/>
      <c r="N4" s="79"/>
      <c r="O4" s="79"/>
      <c r="P4" s="79"/>
      <c r="Q4" s="79"/>
      <c r="R4" s="79"/>
      <c r="S4" s="79"/>
      <c r="T4" s="79"/>
      <c r="U4" s="79"/>
      <c r="V4" s="79"/>
      <c r="W4" s="79"/>
      <c r="X4" s="79"/>
      <c r="Y4" s="79"/>
      <c r="Z4" s="79"/>
      <c r="AA4" s="79"/>
      <c r="AB4" s="79"/>
      <c r="AC4" s="79"/>
      <c r="AD4" s="79"/>
      <c r="AE4" s="79"/>
      <c r="AF4" s="79"/>
      <c r="AG4" s="79"/>
      <c r="AH4" s="79"/>
      <c r="AI4" s="79"/>
      <c r="AJ4" s="79"/>
      <c r="AK4" s="79"/>
      <c r="AL4" s="79"/>
      <c r="AM4" s="79"/>
      <c r="AN4" s="79"/>
      <c r="AO4" s="79"/>
      <c r="AP4" s="79"/>
      <c r="AQ4" s="79"/>
      <c r="AR4" s="79"/>
      <c r="AS4" s="79"/>
      <c r="AT4" s="79"/>
      <c r="AU4" s="79"/>
      <c r="AV4" s="79"/>
      <c r="AW4" s="79"/>
      <c r="AX4" s="79"/>
      <c r="AY4" s="79"/>
      <c r="AZ4" s="79"/>
      <c r="BA4" s="79"/>
      <c r="BB4" s="79"/>
      <c r="BC4" s="79"/>
      <c r="BD4" s="79"/>
      <c r="BE4" s="79"/>
      <c r="BF4" s="79"/>
      <c r="BG4" s="79"/>
      <c r="BH4" s="79"/>
      <c r="BI4" s="79"/>
      <c r="BJ4" s="79"/>
      <c r="BK4" s="79"/>
      <c r="BL4" s="79"/>
      <c r="BM4" s="79"/>
      <c r="BN4" s="79"/>
      <c r="BO4" s="79"/>
      <c r="BP4" s="79"/>
      <c r="BQ4" s="79"/>
      <c r="BR4" s="79"/>
      <c r="BS4" s="79"/>
      <c r="BT4" s="79"/>
      <c r="BU4" s="79"/>
      <c r="BV4" s="79"/>
      <c r="BW4" s="79"/>
      <c r="BX4" s="79"/>
      <c r="BY4" s="79"/>
      <c r="BZ4" s="79"/>
      <c r="CA4" s="79"/>
      <c r="CB4" s="79"/>
      <c r="CC4" s="79"/>
      <c r="CD4" s="79"/>
      <c r="CE4" s="79"/>
      <c r="CF4" s="79"/>
      <c r="CG4" s="79"/>
      <c r="CH4" s="79"/>
      <c r="CI4" s="79"/>
      <c r="CJ4" s="79"/>
      <c r="CK4" s="79"/>
      <c r="CL4" s="79"/>
      <c r="CM4" s="79"/>
      <c r="CN4" s="79"/>
      <c r="CO4" s="79"/>
      <c r="CP4" s="79"/>
      <c r="CQ4" s="79"/>
      <c r="CR4" s="79"/>
      <c r="CS4" s="79"/>
      <c r="CT4" s="79"/>
      <c r="CU4" s="79"/>
    </row>
    <row r="5" spans="1:99" s="80" customFormat="1" ht="15" thickBot="1" x14ac:dyDescent="0.25">
      <c r="A5" s="79"/>
      <c r="B5" s="91" t="s">
        <v>263</v>
      </c>
      <c r="C5" s="228"/>
      <c r="D5" s="91"/>
      <c r="E5" s="442"/>
      <c r="F5" s="443"/>
      <c r="G5" s="444"/>
      <c r="H5" s="91"/>
      <c r="I5" s="91"/>
      <c r="J5" s="91"/>
      <c r="K5" s="420"/>
      <c r="L5" s="114"/>
      <c r="M5" s="79"/>
      <c r="N5" s="79"/>
      <c r="O5" s="79"/>
      <c r="P5" s="79"/>
      <c r="Q5" s="79"/>
      <c r="R5" s="79"/>
      <c r="S5" s="79"/>
      <c r="T5" s="79"/>
      <c r="U5" s="79"/>
      <c r="V5" s="79"/>
      <c r="W5" s="79"/>
      <c r="X5" s="79"/>
      <c r="Y5" s="79"/>
      <c r="Z5" s="79"/>
      <c r="AA5" s="79"/>
      <c r="AB5" s="79"/>
      <c r="AC5" s="79"/>
      <c r="AD5" s="79"/>
      <c r="AE5" s="79"/>
      <c r="AF5" s="79"/>
      <c r="AG5" s="79"/>
      <c r="AH5" s="79"/>
      <c r="AI5" s="79"/>
      <c r="AJ5" s="79"/>
      <c r="AK5" s="79"/>
      <c r="AL5" s="79"/>
      <c r="AM5" s="79"/>
      <c r="AN5" s="79"/>
      <c r="AO5" s="79"/>
      <c r="AP5" s="79"/>
      <c r="AQ5" s="79"/>
      <c r="AR5" s="79"/>
      <c r="AS5" s="79"/>
      <c r="AT5" s="79"/>
      <c r="AU5" s="79"/>
      <c r="AV5" s="79"/>
      <c r="AW5" s="79"/>
      <c r="AX5" s="79"/>
      <c r="AY5" s="79"/>
      <c r="AZ5" s="79"/>
      <c r="BA5" s="79"/>
      <c r="BB5" s="79"/>
      <c r="BC5" s="79"/>
      <c r="BD5" s="79"/>
      <c r="BE5" s="79"/>
      <c r="BF5" s="79"/>
      <c r="BG5" s="79"/>
      <c r="BH5" s="79"/>
      <c r="BI5" s="79"/>
      <c r="BJ5" s="79"/>
      <c r="BK5" s="79"/>
      <c r="BL5" s="79"/>
      <c r="BM5" s="79"/>
      <c r="BN5" s="79"/>
      <c r="BO5" s="79"/>
      <c r="BP5" s="79"/>
      <c r="BQ5" s="79"/>
      <c r="BR5" s="79"/>
      <c r="BS5" s="79"/>
      <c r="BT5" s="79"/>
      <c r="BU5" s="79"/>
      <c r="BV5" s="79"/>
      <c r="BW5" s="79"/>
      <c r="BX5" s="79"/>
      <c r="BY5" s="79"/>
      <c r="BZ5" s="79"/>
      <c r="CA5" s="79"/>
      <c r="CB5" s="79"/>
      <c r="CC5" s="79"/>
      <c r="CD5" s="79"/>
      <c r="CE5" s="79"/>
      <c r="CF5" s="79"/>
      <c r="CG5" s="79"/>
      <c r="CH5" s="79"/>
      <c r="CI5" s="79"/>
      <c r="CJ5" s="79"/>
      <c r="CK5" s="79"/>
      <c r="CL5" s="79"/>
      <c r="CM5" s="79"/>
      <c r="CN5" s="79"/>
      <c r="CO5" s="79"/>
      <c r="CP5" s="79"/>
      <c r="CQ5" s="79"/>
      <c r="CR5" s="79"/>
      <c r="CS5" s="79"/>
      <c r="CT5" s="79"/>
      <c r="CU5" s="79"/>
    </row>
    <row r="6" spans="1:99" s="80" customFormat="1" ht="15" thickBot="1" x14ac:dyDescent="0.25">
      <c r="A6" s="79"/>
      <c r="B6" s="91" t="s">
        <v>120</v>
      </c>
      <c r="C6" s="228"/>
      <c r="D6" s="90"/>
      <c r="E6" s="445"/>
      <c r="F6" s="446"/>
      <c r="G6" s="447"/>
      <c r="H6" s="96"/>
      <c r="I6" s="96"/>
      <c r="J6" s="96"/>
      <c r="K6" s="420"/>
      <c r="L6" s="114"/>
      <c r="M6" s="79"/>
      <c r="N6" s="79"/>
      <c r="O6" s="79"/>
      <c r="P6" s="79"/>
      <c r="Q6" s="79"/>
      <c r="R6" s="79"/>
      <c r="S6" s="79"/>
      <c r="T6" s="79"/>
      <c r="U6" s="79"/>
      <c r="V6" s="79"/>
      <c r="W6" s="79"/>
      <c r="X6" s="79"/>
      <c r="Y6" s="79"/>
      <c r="Z6" s="79"/>
      <c r="AA6" s="79"/>
      <c r="AB6" s="79"/>
      <c r="AC6" s="79"/>
      <c r="AD6" s="79"/>
      <c r="AE6" s="79"/>
      <c r="AF6" s="79"/>
      <c r="AG6" s="79"/>
      <c r="AH6" s="79"/>
      <c r="AI6" s="79"/>
      <c r="AJ6" s="79"/>
      <c r="AK6" s="79"/>
      <c r="AL6" s="79"/>
      <c r="AM6" s="79"/>
      <c r="AN6" s="79"/>
      <c r="AO6" s="79"/>
      <c r="AP6" s="79"/>
      <c r="AQ6" s="79"/>
      <c r="AR6" s="79"/>
      <c r="AS6" s="79"/>
      <c r="AT6" s="79"/>
      <c r="AU6" s="79"/>
      <c r="AV6" s="79"/>
      <c r="AW6" s="79"/>
      <c r="AX6" s="79"/>
      <c r="AY6" s="79"/>
      <c r="AZ6" s="79"/>
      <c r="BA6" s="79"/>
      <c r="BB6" s="79"/>
      <c r="BC6" s="79"/>
      <c r="BD6" s="79"/>
      <c r="BE6" s="79"/>
      <c r="BF6" s="79"/>
      <c r="BG6" s="79"/>
      <c r="BH6" s="79"/>
      <c r="BI6" s="79"/>
      <c r="BJ6" s="79"/>
      <c r="BK6" s="79"/>
      <c r="BL6" s="79"/>
      <c r="BM6" s="79"/>
      <c r="BN6" s="79"/>
      <c r="BO6" s="79"/>
      <c r="BP6" s="79"/>
      <c r="BQ6" s="79"/>
      <c r="BR6" s="79"/>
      <c r="BS6" s="79"/>
      <c r="BT6" s="79"/>
      <c r="BU6" s="79"/>
      <c r="BV6" s="79"/>
      <c r="BW6" s="79"/>
      <c r="BX6" s="79"/>
      <c r="BY6" s="79"/>
      <c r="BZ6" s="79"/>
      <c r="CA6" s="79"/>
      <c r="CB6" s="79"/>
      <c r="CC6" s="79"/>
      <c r="CD6" s="79"/>
      <c r="CE6" s="79"/>
      <c r="CF6" s="79"/>
      <c r="CG6" s="79"/>
      <c r="CH6" s="79"/>
      <c r="CI6" s="79"/>
      <c r="CJ6" s="79"/>
      <c r="CK6" s="79"/>
      <c r="CL6" s="79"/>
      <c r="CM6" s="79"/>
      <c r="CN6" s="79"/>
      <c r="CO6" s="79"/>
      <c r="CP6" s="79"/>
      <c r="CQ6" s="79"/>
      <c r="CR6" s="79"/>
      <c r="CS6" s="79"/>
      <c r="CT6" s="79"/>
      <c r="CU6" s="79"/>
    </row>
    <row r="7" spans="1:99" s="80" customFormat="1" ht="15" thickBot="1" x14ac:dyDescent="0.25">
      <c r="A7" s="79"/>
      <c r="B7" s="91" t="s">
        <v>6</v>
      </c>
      <c r="C7" s="229"/>
      <c r="D7" s="90"/>
      <c r="E7" s="445"/>
      <c r="F7" s="446"/>
      <c r="G7" s="447"/>
      <c r="H7" s="96"/>
      <c r="I7" s="96"/>
      <c r="J7" s="96"/>
      <c r="K7" s="421" t="s">
        <v>386</v>
      </c>
      <c r="L7" s="114"/>
      <c r="M7" s="79"/>
      <c r="N7" s="79"/>
      <c r="O7" s="79"/>
      <c r="P7" s="79"/>
      <c r="Q7" s="79"/>
      <c r="R7" s="79"/>
      <c r="S7" s="79"/>
      <c r="T7" s="79"/>
      <c r="U7" s="79"/>
      <c r="V7" s="79"/>
      <c r="W7" s="79"/>
      <c r="X7" s="79"/>
      <c r="Y7" s="79"/>
      <c r="Z7" s="79"/>
      <c r="AA7" s="79"/>
      <c r="AB7" s="79"/>
      <c r="AC7" s="79"/>
      <c r="AD7" s="79"/>
      <c r="AE7" s="79"/>
      <c r="AF7" s="79"/>
      <c r="AG7" s="79"/>
      <c r="AH7" s="79"/>
      <c r="AI7" s="79"/>
      <c r="AJ7" s="79"/>
      <c r="AK7" s="79"/>
      <c r="AL7" s="79"/>
      <c r="AM7" s="79"/>
      <c r="AN7" s="79"/>
      <c r="AO7" s="79"/>
      <c r="AP7" s="79"/>
      <c r="AQ7" s="79"/>
      <c r="AR7" s="79"/>
      <c r="AS7" s="79"/>
      <c r="AT7" s="79"/>
      <c r="AU7" s="79"/>
      <c r="AV7" s="79"/>
      <c r="AW7" s="79"/>
      <c r="AX7" s="79"/>
      <c r="AY7" s="79"/>
      <c r="AZ7" s="79"/>
      <c r="BA7" s="79"/>
      <c r="BB7" s="79"/>
      <c r="BC7" s="79"/>
      <c r="BD7" s="79"/>
      <c r="BE7" s="79"/>
      <c r="BF7" s="79"/>
      <c r="BG7" s="79"/>
      <c r="BH7" s="79"/>
      <c r="BI7" s="79"/>
      <c r="BJ7" s="79"/>
      <c r="BK7" s="79"/>
      <c r="BL7" s="79"/>
      <c r="BM7" s="79"/>
      <c r="BN7" s="79"/>
      <c r="BO7" s="79"/>
      <c r="BP7" s="79"/>
      <c r="BQ7" s="79"/>
      <c r="BR7" s="79"/>
      <c r="BS7" s="79"/>
      <c r="BT7" s="79"/>
      <c r="BU7" s="79"/>
      <c r="BV7" s="79"/>
      <c r="BW7" s="79"/>
      <c r="BX7" s="79"/>
      <c r="BY7" s="79"/>
      <c r="BZ7" s="79"/>
      <c r="CA7" s="79"/>
      <c r="CB7" s="79"/>
      <c r="CC7" s="79"/>
      <c r="CD7" s="79"/>
      <c r="CE7" s="79"/>
      <c r="CF7" s="79"/>
      <c r="CG7" s="79"/>
      <c r="CH7" s="79"/>
      <c r="CI7" s="79"/>
      <c r="CJ7" s="79"/>
      <c r="CK7" s="79"/>
      <c r="CL7" s="79"/>
      <c r="CM7" s="79"/>
      <c r="CN7" s="79"/>
      <c r="CO7" s="79"/>
      <c r="CP7" s="79"/>
      <c r="CQ7" s="79"/>
      <c r="CR7" s="79"/>
      <c r="CS7" s="79"/>
      <c r="CT7" s="79"/>
      <c r="CU7" s="79"/>
    </row>
    <row r="8" spans="1:99" s="80" customFormat="1" ht="15" thickBot="1" x14ac:dyDescent="0.25">
      <c r="A8" s="79"/>
      <c r="B8" s="91" t="s">
        <v>285</v>
      </c>
      <c r="C8" s="229"/>
      <c r="D8" s="90"/>
      <c r="E8" s="445"/>
      <c r="F8" s="446"/>
      <c r="G8" s="447"/>
      <c r="H8" s="96"/>
      <c r="I8" s="96"/>
      <c r="J8" s="96"/>
      <c r="K8" s="296"/>
      <c r="L8" s="114"/>
      <c r="M8" s="79"/>
      <c r="N8" s="79"/>
      <c r="O8" s="79"/>
      <c r="P8" s="79"/>
      <c r="Q8" s="79"/>
      <c r="R8" s="79"/>
      <c r="S8" s="79"/>
      <c r="T8" s="79"/>
      <c r="U8" s="79"/>
      <c r="V8" s="79"/>
      <c r="W8" s="79"/>
      <c r="X8" s="79"/>
      <c r="Y8" s="79"/>
      <c r="Z8" s="79"/>
      <c r="AA8" s="79"/>
      <c r="AB8" s="79"/>
      <c r="AC8" s="79"/>
      <c r="AD8" s="79"/>
      <c r="AE8" s="79"/>
      <c r="AF8" s="79"/>
      <c r="AG8" s="79"/>
      <c r="AH8" s="79"/>
      <c r="AI8" s="79"/>
      <c r="AJ8" s="79"/>
      <c r="AK8" s="79"/>
      <c r="AL8" s="79"/>
      <c r="AM8" s="79"/>
      <c r="AN8" s="79"/>
      <c r="AO8" s="79"/>
      <c r="AP8" s="79"/>
      <c r="AQ8" s="79"/>
      <c r="AR8" s="79"/>
      <c r="AS8" s="79"/>
      <c r="AT8" s="79"/>
      <c r="AU8" s="79"/>
      <c r="AV8" s="79"/>
      <c r="AW8" s="79"/>
      <c r="AX8" s="79"/>
      <c r="AY8" s="79"/>
      <c r="AZ8" s="79"/>
      <c r="BA8" s="79"/>
      <c r="BB8" s="79"/>
      <c r="BC8" s="79"/>
      <c r="BD8" s="79"/>
      <c r="BE8" s="79"/>
      <c r="BF8" s="79"/>
      <c r="BG8" s="79"/>
      <c r="BH8" s="79"/>
      <c r="BI8" s="79"/>
      <c r="BJ8" s="79"/>
      <c r="BK8" s="79"/>
      <c r="BL8" s="79"/>
      <c r="BM8" s="79"/>
      <c r="BN8" s="79"/>
      <c r="BO8" s="79"/>
      <c r="BP8" s="79"/>
      <c r="BQ8" s="79"/>
      <c r="BR8" s="79"/>
      <c r="BS8" s="79"/>
      <c r="BT8" s="79"/>
      <c r="BU8" s="79"/>
      <c r="BV8" s="79"/>
      <c r="BW8" s="79"/>
      <c r="BX8" s="79"/>
      <c r="BY8" s="79"/>
      <c r="BZ8" s="79"/>
      <c r="CA8" s="79"/>
      <c r="CB8" s="79"/>
      <c r="CC8" s="79"/>
      <c r="CD8" s="79"/>
      <c r="CE8" s="79"/>
      <c r="CF8" s="79"/>
      <c r="CG8" s="79"/>
      <c r="CH8" s="79"/>
      <c r="CI8" s="79"/>
      <c r="CJ8" s="79"/>
      <c r="CK8" s="79"/>
      <c r="CL8" s="79"/>
      <c r="CM8" s="79"/>
      <c r="CN8" s="79"/>
      <c r="CO8" s="79"/>
      <c r="CP8" s="79"/>
      <c r="CQ8" s="79"/>
      <c r="CR8" s="79"/>
      <c r="CS8" s="79"/>
      <c r="CT8" s="79"/>
      <c r="CU8" s="79"/>
    </row>
    <row r="9" spans="1:99" s="80" customFormat="1" ht="15" thickBot="1" x14ac:dyDescent="0.25">
      <c r="A9" s="79"/>
      <c r="B9" s="91" t="s">
        <v>286</v>
      </c>
      <c r="C9" s="229"/>
      <c r="D9" s="90"/>
      <c r="E9" s="445"/>
      <c r="F9" s="446"/>
      <c r="G9" s="447"/>
      <c r="H9" s="96"/>
      <c r="I9" s="96"/>
      <c r="J9" s="96"/>
      <c r="K9" s="421" t="s">
        <v>387</v>
      </c>
      <c r="L9" s="114"/>
      <c r="M9" s="79"/>
      <c r="N9" s="79"/>
      <c r="O9" s="79"/>
      <c r="P9" s="79"/>
      <c r="Q9" s="79"/>
      <c r="R9" s="79"/>
      <c r="S9" s="79"/>
      <c r="T9" s="79"/>
      <c r="U9" s="79"/>
      <c r="V9" s="79"/>
      <c r="W9" s="79"/>
      <c r="X9" s="79"/>
      <c r="Y9" s="79"/>
      <c r="Z9" s="79"/>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row>
    <row r="10" spans="1:99" s="80" customFormat="1" ht="15" thickBot="1" x14ac:dyDescent="0.25">
      <c r="A10" s="79"/>
      <c r="B10" s="91" t="s">
        <v>318</v>
      </c>
      <c r="C10" s="229"/>
      <c r="D10" s="90"/>
      <c r="E10" s="445"/>
      <c r="F10" s="446"/>
      <c r="G10" s="447"/>
      <c r="H10" s="96"/>
      <c r="I10" s="96"/>
      <c r="J10" s="96"/>
      <c r="K10" s="297"/>
      <c r="L10" s="114"/>
      <c r="M10" s="79"/>
      <c r="N10" s="79"/>
      <c r="O10" s="79"/>
      <c r="P10" s="79"/>
      <c r="Q10" s="79"/>
      <c r="R10" s="79"/>
      <c r="S10" s="79"/>
      <c r="T10" s="79"/>
      <c r="U10" s="79"/>
      <c r="V10" s="79"/>
      <c r="W10" s="79"/>
      <c r="X10" s="79"/>
      <c r="Y10" s="79"/>
      <c r="Z10" s="79"/>
      <c r="AA10" s="79"/>
      <c r="AB10" s="79"/>
      <c r="AC10" s="79"/>
      <c r="AD10" s="79"/>
      <c r="AE10" s="79"/>
      <c r="AF10" s="79"/>
      <c r="AG10" s="79"/>
      <c r="AH10" s="79"/>
      <c r="AI10" s="79"/>
      <c r="AJ10" s="79"/>
      <c r="AK10" s="79"/>
      <c r="AL10" s="79"/>
      <c r="AM10" s="79"/>
      <c r="AN10" s="79"/>
      <c r="AO10" s="79"/>
      <c r="AP10" s="79"/>
      <c r="AQ10" s="79"/>
      <c r="AR10" s="79"/>
      <c r="AS10" s="79"/>
      <c r="AT10" s="79"/>
      <c r="AU10" s="79"/>
      <c r="AV10" s="79"/>
      <c r="AW10" s="79"/>
      <c r="AX10" s="79"/>
      <c r="AY10" s="79"/>
      <c r="AZ10" s="79"/>
      <c r="BA10" s="79"/>
      <c r="BB10" s="79"/>
      <c r="BC10" s="79"/>
      <c r="BD10" s="79"/>
      <c r="BE10" s="79"/>
      <c r="BF10" s="79"/>
      <c r="BG10" s="79"/>
      <c r="BH10" s="79"/>
      <c r="BI10" s="79"/>
      <c r="BJ10" s="79"/>
      <c r="BK10" s="79"/>
      <c r="BL10" s="79"/>
      <c r="BM10" s="79"/>
      <c r="BN10" s="79"/>
      <c r="BO10" s="79"/>
      <c r="BP10" s="79"/>
      <c r="BQ10" s="79"/>
      <c r="BR10" s="79"/>
      <c r="BS10" s="79"/>
      <c r="BT10" s="79"/>
      <c r="BU10" s="79"/>
      <c r="BV10" s="79"/>
      <c r="BW10" s="79"/>
      <c r="BX10" s="79"/>
      <c r="BY10" s="79"/>
      <c r="BZ10" s="79"/>
      <c r="CA10" s="79"/>
      <c r="CB10" s="79"/>
      <c r="CC10" s="79"/>
      <c r="CD10" s="79"/>
      <c r="CE10" s="79"/>
      <c r="CF10" s="79"/>
      <c r="CG10" s="79"/>
      <c r="CH10" s="79"/>
      <c r="CI10" s="79"/>
      <c r="CJ10" s="79"/>
      <c r="CK10" s="79"/>
      <c r="CL10" s="79"/>
      <c r="CM10" s="79"/>
      <c r="CN10" s="79"/>
      <c r="CO10" s="79"/>
      <c r="CP10" s="79"/>
      <c r="CQ10" s="79"/>
      <c r="CR10" s="79"/>
      <c r="CS10" s="79"/>
      <c r="CT10" s="79"/>
      <c r="CU10" s="79"/>
    </row>
    <row r="11" spans="1:99" s="80" customFormat="1" x14ac:dyDescent="0.2">
      <c r="A11" s="79"/>
      <c r="B11" s="91"/>
      <c r="C11" s="422"/>
      <c r="D11" s="90"/>
      <c r="E11" s="445"/>
      <c r="F11" s="446"/>
      <c r="G11" s="447"/>
      <c r="H11" s="96"/>
      <c r="I11" s="96"/>
      <c r="J11" s="96"/>
      <c r="K11" s="420"/>
      <c r="L11" s="114"/>
      <c r="M11" s="79"/>
      <c r="N11" s="79"/>
      <c r="O11" s="79"/>
      <c r="P11" s="79"/>
      <c r="Q11" s="79"/>
      <c r="R11" s="79"/>
      <c r="S11" s="79"/>
      <c r="T11" s="79"/>
      <c r="U11" s="79"/>
      <c r="V11" s="79"/>
      <c r="W11" s="79"/>
      <c r="X11" s="79"/>
      <c r="Y11" s="79"/>
      <c r="Z11" s="79"/>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row>
    <row r="12" spans="1:99" s="80" customFormat="1" x14ac:dyDescent="0.2">
      <c r="A12" s="79"/>
      <c r="B12" s="91"/>
      <c r="C12" s="423"/>
      <c r="D12" s="90"/>
      <c r="E12" s="445"/>
      <c r="F12" s="448" t="s">
        <v>469</v>
      </c>
      <c r="G12" s="447"/>
      <c r="H12" s="96"/>
      <c r="I12" s="96"/>
      <c r="J12" s="96"/>
      <c r="K12" s="295" t="s">
        <v>476</v>
      </c>
      <c r="L12" s="114"/>
      <c r="M12" s="79"/>
      <c r="N12" s="79"/>
      <c r="O12" s="79"/>
      <c r="P12" s="79"/>
      <c r="Q12" s="79"/>
      <c r="R12" s="79"/>
      <c r="S12" s="79"/>
      <c r="T12" s="79"/>
      <c r="U12" s="79"/>
      <c r="V12" s="79"/>
      <c r="W12" s="79"/>
      <c r="X12" s="79"/>
      <c r="Y12" s="79"/>
      <c r="Z12" s="79"/>
      <c r="AA12" s="79"/>
      <c r="AB12" s="79"/>
      <c r="AC12" s="79"/>
      <c r="AD12" s="79"/>
      <c r="AE12" s="79"/>
      <c r="AF12" s="79"/>
      <c r="AG12" s="79"/>
      <c r="AH12" s="79"/>
      <c r="AI12" s="79"/>
      <c r="AJ12" s="79"/>
      <c r="AK12" s="79"/>
      <c r="AL12" s="79"/>
      <c r="AM12" s="79"/>
      <c r="AN12" s="79"/>
      <c r="AO12" s="79"/>
      <c r="AP12" s="79"/>
      <c r="AQ12" s="79"/>
      <c r="AR12" s="79"/>
      <c r="AS12" s="79"/>
      <c r="AT12" s="79"/>
      <c r="AU12" s="79"/>
      <c r="AV12" s="79"/>
      <c r="AW12" s="79"/>
      <c r="AX12" s="79"/>
      <c r="AY12" s="79"/>
      <c r="AZ12" s="79"/>
      <c r="BA12" s="79"/>
      <c r="BB12" s="79"/>
      <c r="BC12" s="79"/>
      <c r="BD12" s="79"/>
      <c r="BE12" s="79"/>
      <c r="BF12" s="79"/>
      <c r="BG12" s="79"/>
      <c r="BH12" s="79"/>
      <c r="BI12" s="79"/>
      <c r="BJ12" s="79"/>
      <c r="BK12" s="79"/>
      <c r="BL12" s="79"/>
      <c r="BM12" s="79"/>
      <c r="BN12" s="79"/>
      <c r="BO12" s="79"/>
      <c r="BP12" s="79"/>
      <c r="BQ12" s="79"/>
      <c r="BR12" s="79"/>
      <c r="BS12" s="79"/>
      <c r="BT12" s="79"/>
      <c r="BU12" s="79"/>
      <c r="BV12" s="79"/>
      <c r="BW12" s="79"/>
      <c r="BX12" s="79"/>
      <c r="BY12" s="79"/>
      <c r="BZ12" s="79"/>
      <c r="CA12" s="79"/>
      <c r="CB12" s="79"/>
      <c r="CC12" s="79"/>
      <c r="CD12" s="79"/>
      <c r="CE12" s="79"/>
      <c r="CF12" s="79"/>
      <c r="CG12" s="79"/>
      <c r="CH12" s="79"/>
      <c r="CI12" s="79"/>
      <c r="CJ12" s="79"/>
      <c r="CK12" s="79"/>
      <c r="CL12" s="79"/>
      <c r="CM12" s="79"/>
      <c r="CN12" s="79"/>
      <c r="CO12" s="79"/>
      <c r="CP12" s="79"/>
      <c r="CQ12" s="79"/>
      <c r="CR12" s="79"/>
      <c r="CS12" s="79"/>
      <c r="CT12" s="79"/>
      <c r="CU12" s="79"/>
    </row>
    <row r="13" spans="1:99" s="80" customFormat="1" ht="15.75" thickBot="1" x14ac:dyDescent="0.3">
      <c r="A13" s="79"/>
      <c r="B13" s="138" t="s">
        <v>119</v>
      </c>
      <c r="C13" s="423"/>
      <c r="D13" s="90"/>
      <c r="E13" s="445"/>
      <c r="F13" s="446"/>
      <c r="G13" s="447"/>
      <c r="H13" s="96"/>
      <c r="I13" s="96"/>
      <c r="J13" s="96"/>
      <c r="K13" s="453"/>
      <c r="L13" s="114"/>
      <c r="M13" s="79"/>
      <c r="N13" s="79"/>
      <c r="O13" s="79"/>
      <c r="P13" s="79"/>
      <c r="Q13" s="79"/>
      <c r="R13" s="79"/>
      <c r="S13" s="79"/>
      <c r="T13" s="79"/>
      <c r="U13" s="79"/>
      <c r="V13" s="79"/>
      <c r="W13" s="79"/>
      <c r="X13" s="79"/>
      <c r="Y13" s="79"/>
      <c r="Z13" s="79"/>
      <c r="AA13" s="79"/>
      <c r="AB13" s="79"/>
      <c r="AC13" s="79"/>
      <c r="AD13" s="79"/>
      <c r="AE13" s="79"/>
      <c r="AF13" s="79"/>
      <c r="AG13" s="79"/>
      <c r="AH13" s="79"/>
      <c r="AI13" s="79"/>
      <c r="AJ13" s="79"/>
      <c r="AK13" s="79"/>
      <c r="AL13" s="79"/>
      <c r="AM13" s="79"/>
      <c r="AN13" s="79"/>
      <c r="AO13" s="79"/>
      <c r="AP13" s="79"/>
      <c r="AQ13" s="79"/>
      <c r="AR13" s="79"/>
      <c r="AS13" s="79"/>
      <c r="AT13" s="79"/>
      <c r="AU13" s="79"/>
      <c r="AV13" s="79"/>
      <c r="AW13" s="79"/>
      <c r="AX13" s="79"/>
      <c r="AY13" s="79"/>
      <c r="AZ13" s="79"/>
      <c r="BA13" s="79"/>
      <c r="BB13" s="79"/>
      <c r="BC13" s="79"/>
      <c r="BD13" s="79"/>
      <c r="BE13" s="79"/>
      <c r="BF13" s="79"/>
      <c r="BG13" s="79"/>
      <c r="BH13" s="79"/>
      <c r="BI13" s="79"/>
      <c r="BJ13" s="79"/>
      <c r="BK13" s="79"/>
      <c r="BL13" s="79"/>
      <c r="BM13" s="79"/>
      <c r="BN13" s="79"/>
      <c r="BO13" s="79"/>
      <c r="BP13" s="79"/>
      <c r="BQ13" s="79"/>
      <c r="BR13" s="79"/>
      <c r="BS13" s="79"/>
      <c r="BT13" s="79"/>
      <c r="BU13" s="79"/>
      <c r="BV13" s="79"/>
      <c r="BW13" s="79"/>
      <c r="BX13" s="79"/>
      <c r="BY13" s="79"/>
      <c r="BZ13" s="79"/>
      <c r="CA13" s="79"/>
      <c r="CB13" s="79"/>
      <c r="CC13" s="79"/>
      <c r="CD13" s="79"/>
      <c r="CE13" s="79"/>
      <c r="CF13" s="79"/>
      <c r="CG13" s="79"/>
      <c r="CH13" s="79"/>
      <c r="CI13" s="79"/>
      <c r="CJ13" s="79"/>
      <c r="CK13" s="79"/>
      <c r="CL13" s="79"/>
      <c r="CM13" s="79"/>
      <c r="CN13" s="79"/>
      <c r="CO13" s="79"/>
      <c r="CP13" s="79"/>
      <c r="CQ13" s="79"/>
      <c r="CR13" s="79"/>
      <c r="CS13" s="79"/>
      <c r="CT13" s="79"/>
      <c r="CU13" s="79"/>
    </row>
    <row r="14" spans="1:99" s="80" customFormat="1" ht="15" thickBot="1" x14ac:dyDescent="0.25">
      <c r="A14" s="79"/>
      <c r="B14" s="91" t="s">
        <v>46</v>
      </c>
      <c r="C14" s="230"/>
      <c r="D14" s="149" t="s">
        <v>39</v>
      </c>
      <c r="E14" s="445"/>
      <c r="F14" s="446"/>
      <c r="G14" s="447"/>
      <c r="H14" s="96"/>
      <c r="I14" s="96"/>
      <c r="J14" s="96"/>
      <c r="K14" s="453"/>
      <c r="L14" s="114"/>
      <c r="M14" s="79"/>
      <c r="N14" s="79"/>
      <c r="O14" s="79"/>
      <c r="P14" s="79"/>
      <c r="Q14" s="79"/>
      <c r="R14" s="79"/>
      <c r="S14" s="79"/>
      <c r="T14" s="79"/>
      <c r="U14" s="79"/>
      <c r="V14" s="79"/>
      <c r="W14" s="79"/>
      <c r="X14" s="79"/>
      <c r="Y14" s="79"/>
      <c r="Z14" s="79"/>
      <c r="AA14" s="79"/>
      <c r="AB14" s="79"/>
      <c r="AC14" s="79"/>
      <c r="AD14" s="79"/>
      <c r="AE14" s="79"/>
      <c r="AF14" s="79"/>
      <c r="AG14" s="79"/>
      <c r="AH14" s="79"/>
      <c r="AI14" s="79"/>
      <c r="AJ14" s="79"/>
      <c r="AK14" s="79"/>
      <c r="AL14" s="79"/>
      <c r="AM14" s="79"/>
      <c r="AN14" s="79"/>
      <c r="AO14" s="79"/>
      <c r="AP14" s="79"/>
      <c r="AQ14" s="79"/>
      <c r="AR14" s="79"/>
      <c r="AS14" s="79"/>
      <c r="AT14" s="79"/>
      <c r="AU14" s="79"/>
      <c r="AV14" s="79"/>
      <c r="AW14" s="79"/>
      <c r="AX14" s="79"/>
      <c r="AY14" s="79"/>
      <c r="AZ14" s="79"/>
      <c r="BA14" s="79"/>
      <c r="BB14" s="79"/>
      <c r="BC14" s="79"/>
      <c r="BD14" s="79"/>
      <c r="BE14" s="79"/>
      <c r="BF14" s="79"/>
      <c r="BG14" s="79"/>
      <c r="BH14" s="79"/>
      <c r="BI14" s="79"/>
      <c r="BJ14" s="79"/>
      <c r="BK14" s="79"/>
      <c r="BL14" s="79"/>
      <c r="BM14" s="79"/>
      <c r="BN14" s="79"/>
      <c r="BO14" s="79"/>
      <c r="BP14" s="79"/>
      <c r="BQ14" s="79"/>
      <c r="BR14" s="79"/>
      <c r="BS14" s="79"/>
      <c r="BT14" s="79"/>
      <c r="BU14" s="79"/>
      <c r="BV14" s="79"/>
      <c r="BW14" s="79"/>
      <c r="BX14" s="79"/>
      <c r="BY14" s="79"/>
      <c r="BZ14" s="79"/>
      <c r="CA14" s="79"/>
      <c r="CB14" s="79"/>
      <c r="CC14" s="79"/>
      <c r="CD14" s="79"/>
      <c r="CE14" s="79"/>
      <c r="CF14" s="79"/>
      <c r="CG14" s="79"/>
      <c r="CH14" s="79"/>
      <c r="CI14" s="79"/>
      <c r="CJ14" s="79"/>
      <c r="CK14" s="79"/>
      <c r="CL14" s="79"/>
      <c r="CM14" s="79"/>
      <c r="CN14" s="79"/>
      <c r="CO14" s="79"/>
      <c r="CP14" s="79"/>
      <c r="CQ14" s="79"/>
      <c r="CR14" s="79"/>
      <c r="CS14" s="79"/>
      <c r="CT14" s="79"/>
      <c r="CU14" s="79"/>
    </row>
    <row r="15" spans="1:99" s="80" customFormat="1" ht="15" thickBot="1" x14ac:dyDescent="0.25">
      <c r="A15" s="79"/>
      <c r="B15" s="91" t="s">
        <v>7</v>
      </c>
      <c r="C15" s="230"/>
      <c r="D15" s="149" t="s">
        <v>74</v>
      </c>
      <c r="E15" s="445"/>
      <c r="F15" s="446"/>
      <c r="G15" s="447"/>
      <c r="H15" s="96"/>
      <c r="I15" s="96"/>
      <c r="J15" s="96"/>
      <c r="K15" s="453"/>
      <c r="L15" s="114"/>
      <c r="M15" s="79"/>
      <c r="N15" s="79"/>
      <c r="O15" s="79"/>
      <c r="P15" s="79"/>
      <c r="Q15" s="79"/>
      <c r="R15" s="79"/>
      <c r="S15" s="79"/>
      <c r="T15" s="79"/>
      <c r="U15" s="79"/>
      <c r="V15" s="79"/>
      <c r="W15" s="79"/>
      <c r="X15" s="79"/>
      <c r="Y15" s="79"/>
      <c r="Z15" s="79"/>
      <c r="AA15" s="79"/>
      <c r="AB15" s="79"/>
      <c r="AC15" s="79"/>
      <c r="AD15" s="79"/>
      <c r="AE15" s="79"/>
      <c r="AF15" s="79"/>
      <c r="AG15" s="79"/>
      <c r="AH15" s="79"/>
      <c r="AI15" s="79"/>
      <c r="AJ15" s="79"/>
      <c r="AK15" s="79"/>
      <c r="AL15" s="79"/>
      <c r="AM15" s="79"/>
      <c r="AN15" s="79"/>
      <c r="AO15" s="79"/>
      <c r="AP15" s="79"/>
      <c r="AQ15" s="79"/>
      <c r="AR15" s="79"/>
      <c r="AS15" s="79"/>
      <c r="AT15" s="79"/>
      <c r="AU15" s="79"/>
      <c r="AV15" s="79"/>
      <c r="AW15" s="79"/>
      <c r="AX15" s="79"/>
      <c r="AY15" s="79"/>
      <c r="AZ15" s="79"/>
      <c r="BA15" s="79"/>
      <c r="BB15" s="79"/>
      <c r="BC15" s="79"/>
      <c r="BD15" s="79"/>
      <c r="BE15" s="79"/>
      <c r="BF15" s="79"/>
      <c r="BG15" s="79"/>
      <c r="BH15" s="79"/>
      <c r="BI15" s="79"/>
      <c r="BJ15" s="79"/>
      <c r="BK15" s="79"/>
      <c r="BL15" s="79"/>
      <c r="BM15" s="79"/>
      <c r="BN15" s="79"/>
      <c r="BO15" s="79"/>
      <c r="BP15" s="79"/>
      <c r="BQ15" s="79"/>
      <c r="BR15" s="79"/>
      <c r="BS15" s="79"/>
      <c r="BT15" s="79"/>
      <c r="BU15" s="79"/>
      <c r="BV15" s="79"/>
      <c r="BW15" s="79"/>
      <c r="BX15" s="79"/>
      <c r="BY15" s="79"/>
      <c r="BZ15" s="79"/>
      <c r="CA15" s="79"/>
      <c r="CB15" s="79"/>
      <c r="CC15" s="79"/>
      <c r="CD15" s="79"/>
      <c r="CE15" s="79"/>
      <c r="CF15" s="79"/>
      <c r="CG15" s="79"/>
      <c r="CH15" s="79"/>
      <c r="CI15" s="79"/>
      <c r="CJ15" s="79"/>
      <c r="CK15" s="79"/>
      <c r="CL15" s="79"/>
      <c r="CM15" s="79"/>
      <c r="CN15" s="79"/>
      <c r="CO15" s="79"/>
      <c r="CP15" s="79"/>
      <c r="CQ15" s="79"/>
      <c r="CR15" s="79"/>
      <c r="CS15" s="79"/>
      <c r="CT15" s="79"/>
      <c r="CU15" s="79"/>
    </row>
    <row r="16" spans="1:99" s="80" customFormat="1" ht="15" thickBot="1" x14ac:dyDescent="0.25">
      <c r="A16" s="79"/>
      <c r="B16" s="91" t="s">
        <v>287</v>
      </c>
      <c r="C16" s="230"/>
      <c r="D16" s="149" t="s">
        <v>74</v>
      </c>
      <c r="E16" s="445"/>
      <c r="F16" s="446"/>
      <c r="G16" s="447"/>
      <c r="H16" s="96"/>
      <c r="I16" s="96"/>
      <c r="J16" s="96"/>
      <c r="K16" s="453"/>
      <c r="L16" s="114"/>
      <c r="M16" s="79"/>
      <c r="N16" s="79"/>
      <c r="O16" s="79"/>
      <c r="P16" s="79"/>
      <c r="Q16" s="79"/>
      <c r="R16" s="79"/>
      <c r="S16" s="79"/>
      <c r="T16" s="79"/>
      <c r="U16" s="79"/>
      <c r="V16" s="79"/>
      <c r="W16" s="79"/>
      <c r="X16" s="79"/>
      <c r="Y16" s="79"/>
      <c r="Z16" s="79"/>
      <c r="AA16" s="79"/>
      <c r="AB16" s="79"/>
      <c r="AC16" s="79"/>
      <c r="AD16" s="79"/>
      <c r="AE16" s="79"/>
      <c r="AF16" s="79"/>
      <c r="AG16" s="79"/>
      <c r="AH16" s="79"/>
      <c r="AI16" s="79"/>
      <c r="AJ16" s="79"/>
      <c r="AK16" s="79"/>
      <c r="AL16" s="79"/>
      <c r="AM16" s="79"/>
      <c r="AN16" s="79"/>
      <c r="AO16" s="79"/>
      <c r="AP16" s="79"/>
      <c r="AQ16" s="79"/>
      <c r="AR16" s="79"/>
      <c r="AS16" s="79"/>
      <c r="AT16" s="79"/>
      <c r="AU16" s="79"/>
      <c r="AV16" s="79"/>
      <c r="AW16" s="79"/>
      <c r="AX16" s="79"/>
      <c r="AY16" s="79"/>
      <c r="AZ16" s="79"/>
      <c r="BA16" s="79"/>
      <c r="BB16" s="79"/>
      <c r="BC16" s="79"/>
      <c r="BD16" s="79"/>
      <c r="BE16" s="79"/>
      <c r="BF16" s="79"/>
      <c r="BG16" s="79"/>
      <c r="BH16" s="79"/>
      <c r="BI16" s="79"/>
      <c r="BJ16" s="79"/>
      <c r="BK16" s="79"/>
      <c r="BL16" s="79"/>
      <c r="BM16" s="79"/>
      <c r="BN16" s="79"/>
      <c r="BO16" s="79"/>
      <c r="BP16" s="79"/>
      <c r="BQ16" s="79"/>
      <c r="BR16" s="79"/>
      <c r="BS16" s="79"/>
      <c r="BT16" s="79"/>
      <c r="BU16" s="79"/>
      <c r="BV16" s="79"/>
      <c r="BW16" s="79"/>
      <c r="BX16" s="79"/>
      <c r="BY16" s="79"/>
      <c r="BZ16" s="79"/>
      <c r="CA16" s="79"/>
      <c r="CB16" s="79"/>
      <c r="CC16" s="79"/>
      <c r="CD16" s="79"/>
      <c r="CE16" s="79"/>
      <c r="CF16" s="79"/>
      <c r="CG16" s="79"/>
      <c r="CH16" s="79"/>
      <c r="CI16" s="79"/>
      <c r="CJ16" s="79"/>
      <c r="CK16" s="79"/>
      <c r="CL16" s="79"/>
      <c r="CM16" s="79"/>
      <c r="CN16" s="79"/>
      <c r="CO16" s="79"/>
      <c r="CP16" s="79"/>
      <c r="CQ16" s="79"/>
      <c r="CR16" s="79"/>
      <c r="CS16" s="79"/>
      <c r="CT16" s="79"/>
      <c r="CU16" s="79"/>
    </row>
    <row r="17" spans="1:99" s="80" customFormat="1" ht="15" thickBot="1" x14ac:dyDescent="0.25">
      <c r="A17" s="79"/>
      <c r="B17" s="91" t="s">
        <v>83</v>
      </c>
      <c r="C17" s="230"/>
      <c r="D17" s="149" t="s">
        <v>74</v>
      </c>
      <c r="E17" s="445"/>
      <c r="F17" s="446"/>
      <c r="G17" s="447"/>
      <c r="H17" s="96"/>
      <c r="I17" s="96"/>
      <c r="J17" s="96"/>
      <c r="K17" s="453"/>
      <c r="L17" s="114"/>
      <c r="M17" s="79"/>
      <c r="N17" s="79"/>
      <c r="O17" s="79"/>
      <c r="P17" s="79"/>
      <c r="Q17" s="79"/>
      <c r="R17" s="79"/>
      <c r="S17" s="79"/>
      <c r="T17" s="79"/>
      <c r="U17" s="79"/>
      <c r="V17" s="79"/>
      <c r="W17" s="79"/>
      <c r="X17" s="79"/>
      <c r="Y17" s="79"/>
      <c r="Z17" s="79"/>
      <c r="AA17" s="79"/>
      <c r="AB17" s="79"/>
      <c r="AC17" s="79"/>
      <c r="AD17" s="79"/>
      <c r="AE17" s="79"/>
      <c r="AF17" s="79"/>
      <c r="AG17" s="79"/>
      <c r="AH17" s="79"/>
      <c r="AI17" s="79"/>
      <c r="AJ17" s="79"/>
      <c r="AK17" s="79"/>
      <c r="AL17" s="79"/>
      <c r="AM17" s="79"/>
      <c r="AN17" s="79"/>
      <c r="AO17" s="79"/>
      <c r="AP17" s="79"/>
      <c r="AQ17" s="79"/>
      <c r="AR17" s="79"/>
      <c r="AS17" s="79"/>
      <c r="AT17" s="79"/>
      <c r="AU17" s="79"/>
      <c r="AV17" s="79"/>
      <c r="AW17" s="79"/>
      <c r="AX17" s="79"/>
      <c r="AY17" s="79"/>
      <c r="AZ17" s="79"/>
      <c r="BA17" s="79"/>
      <c r="BB17" s="79"/>
      <c r="BC17" s="79"/>
      <c r="BD17" s="79"/>
      <c r="BE17" s="79"/>
      <c r="BF17" s="79"/>
      <c r="BG17" s="79"/>
      <c r="BH17" s="79"/>
      <c r="BI17" s="79"/>
      <c r="BJ17" s="79"/>
      <c r="BK17" s="79"/>
      <c r="BL17" s="79"/>
      <c r="BM17" s="79"/>
      <c r="BN17" s="79"/>
      <c r="BO17" s="79"/>
      <c r="BP17" s="79"/>
      <c r="BQ17" s="79"/>
      <c r="BR17" s="79"/>
      <c r="BS17" s="79"/>
      <c r="BT17" s="79"/>
      <c r="BU17" s="79"/>
      <c r="BV17" s="79"/>
      <c r="BW17" s="79"/>
      <c r="BX17" s="79"/>
      <c r="BY17" s="79"/>
      <c r="BZ17" s="79"/>
      <c r="CA17" s="79"/>
      <c r="CB17" s="79"/>
      <c r="CC17" s="79"/>
      <c r="CD17" s="79"/>
      <c r="CE17" s="79"/>
      <c r="CF17" s="79"/>
      <c r="CG17" s="79"/>
      <c r="CH17" s="79"/>
      <c r="CI17" s="79"/>
      <c r="CJ17" s="79"/>
      <c r="CK17" s="79"/>
      <c r="CL17" s="79"/>
      <c r="CM17" s="79"/>
      <c r="CN17" s="79"/>
      <c r="CO17" s="79"/>
      <c r="CP17" s="79"/>
      <c r="CQ17" s="79"/>
      <c r="CR17" s="79"/>
      <c r="CS17" s="79"/>
      <c r="CT17" s="79"/>
      <c r="CU17" s="79"/>
    </row>
    <row r="18" spans="1:99" s="80" customFormat="1" ht="15" thickBot="1" x14ac:dyDescent="0.25">
      <c r="A18" s="79"/>
      <c r="B18" s="91" t="s">
        <v>90</v>
      </c>
      <c r="C18" s="230"/>
      <c r="D18" s="149" t="s">
        <v>74</v>
      </c>
      <c r="E18" s="445"/>
      <c r="F18" s="446"/>
      <c r="G18" s="447"/>
      <c r="H18" s="91"/>
      <c r="I18" s="91"/>
      <c r="J18" s="91"/>
      <c r="K18" s="453"/>
      <c r="L18" s="114"/>
      <c r="M18" s="79"/>
      <c r="N18" s="79"/>
      <c r="O18" s="79"/>
      <c r="P18" s="79"/>
      <c r="Q18" s="79"/>
      <c r="R18" s="79"/>
      <c r="S18" s="79"/>
      <c r="T18" s="79"/>
      <c r="U18" s="79"/>
      <c r="V18" s="79"/>
      <c r="W18" s="79"/>
      <c r="X18" s="79"/>
      <c r="Y18" s="79"/>
      <c r="Z18" s="79"/>
      <c r="AA18" s="79"/>
      <c r="AB18" s="79"/>
      <c r="AC18" s="79"/>
      <c r="AD18" s="79"/>
      <c r="AE18" s="79"/>
      <c r="AF18" s="79"/>
      <c r="AG18" s="79"/>
      <c r="AH18" s="79"/>
      <c r="AI18" s="79"/>
      <c r="AJ18" s="79"/>
      <c r="AK18" s="79"/>
      <c r="AL18" s="79"/>
      <c r="AM18" s="79"/>
      <c r="AN18" s="79"/>
      <c r="AO18" s="79"/>
      <c r="AP18" s="79"/>
      <c r="AQ18" s="79"/>
      <c r="AR18" s="79"/>
      <c r="AS18" s="79"/>
      <c r="AT18" s="79"/>
      <c r="AU18" s="79"/>
      <c r="AV18" s="79"/>
      <c r="AW18" s="79"/>
      <c r="AX18" s="79"/>
      <c r="AY18" s="79"/>
      <c r="AZ18" s="79"/>
      <c r="BA18" s="79"/>
      <c r="BB18" s="79"/>
      <c r="BC18" s="79"/>
      <c r="BD18" s="79"/>
      <c r="BE18" s="79"/>
      <c r="BF18" s="79"/>
      <c r="BG18" s="79"/>
      <c r="BH18" s="79"/>
      <c r="BI18" s="79"/>
      <c r="BJ18" s="79"/>
      <c r="BK18" s="79"/>
      <c r="BL18" s="79"/>
      <c r="BM18" s="79"/>
      <c r="BN18" s="79"/>
      <c r="BO18" s="79"/>
      <c r="BP18" s="79"/>
      <c r="BQ18" s="79"/>
      <c r="BR18" s="79"/>
      <c r="BS18" s="79"/>
      <c r="BT18" s="79"/>
      <c r="BU18" s="79"/>
      <c r="BV18" s="79"/>
      <c r="BW18" s="79"/>
      <c r="BX18" s="79"/>
      <c r="BY18" s="79"/>
      <c r="BZ18" s="79"/>
      <c r="CA18" s="79"/>
      <c r="CB18" s="79"/>
      <c r="CC18" s="79"/>
      <c r="CD18" s="79"/>
      <c r="CE18" s="79"/>
      <c r="CF18" s="79"/>
      <c r="CG18" s="79"/>
      <c r="CH18" s="79"/>
      <c r="CI18" s="79"/>
      <c r="CJ18" s="79"/>
      <c r="CK18" s="79"/>
      <c r="CL18" s="79"/>
      <c r="CM18" s="79"/>
      <c r="CN18" s="79"/>
      <c r="CO18" s="79"/>
      <c r="CP18" s="79"/>
      <c r="CQ18" s="79"/>
      <c r="CR18" s="79"/>
      <c r="CS18" s="79"/>
      <c r="CT18" s="79"/>
      <c r="CU18" s="79"/>
    </row>
    <row r="19" spans="1:99" s="80" customFormat="1" ht="15" thickBot="1" x14ac:dyDescent="0.25">
      <c r="A19" s="79"/>
      <c r="B19" s="91" t="s">
        <v>93</v>
      </c>
      <c r="C19" s="230"/>
      <c r="D19" s="149" t="s">
        <v>74</v>
      </c>
      <c r="E19" s="445"/>
      <c r="F19" s="446"/>
      <c r="G19" s="447"/>
      <c r="H19" s="91"/>
      <c r="I19" s="91"/>
      <c r="J19" s="91"/>
      <c r="K19" s="453"/>
      <c r="L19" s="114"/>
      <c r="M19" s="79"/>
      <c r="N19" s="79"/>
      <c r="O19" s="79"/>
      <c r="P19" s="79"/>
      <c r="Q19" s="79"/>
      <c r="R19" s="79"/>
      <c r="S19" s="79"/>
      <c r="T19" s="79"/>
      <c r="U19" s="79"/>
      <c r="V19" s="79"/>
      <c r="W19" s="79"/>
      <c r="X19" s="79"/>
      <c r="Y19" s="79"/>
      <c r="Z19" s="79"/>
      <c r="AA19" s="79"/>
      <c r="AB19" s="79"/>
      <c r="AC19" s="79"/>
      <c r="AD19" s="79"/>
      <c r="AE19" s="79"/>
      <c r="AF19" s="79"/>
      <c r="AG19" s="79"/>
      <c r="AH19" s="79"/>
      <c r="AI19" s="79"/>
      <c r="AJ19" s="79"/>
      <c r="AK19" s="79"/>
      <c r="AL19" s="79"/>
      <c r="AM19" s="79"/>
      <c r="AN19" s="79"/>
      <c r="AO19" s="79"/>
      <c r="AP19" s="79"/>
      <c r="AQ19" s="79"/>
      <c r="AR19" s="79"/>
      <c r="AS19" s="79"/>
      <c r="AT19" s="79"/>
      <c r="AU19" s="79"/>
      <c r="AV19" s="79"/>
      <c r="AW19" s="79"/>
      <c r="AX19" s="79"/>
      <c r="AY19" s="79"/>
      <c r="AZ19" s="79"/>
      <c r="BA19" s="79"/>
      <c r="BB19" s="79"/>
      <c r="BC19" s="79"/>
      <c r="BD19" s="79"/>
      <c r="BE19" s="79"/>
      <c r="BF19" s="79"/>
      <c r="BG19" s="79"/>
      <c r="BH19" s="79"/>
      <c r="BI19" s="79"/>
      <c r="BJ19" s="79"/>
      <c r="BK19" s="79"/>
      <c r="BL19" s="79"/>
      <c r="BM19" s="79"/>
      <c r="BN19" s="79"/>
      <c r="BO19" s="79"/>
      <c r="BP19" s="79"/>
      <c r="BQ19" s="79"/>
      <c r="BR19" s="79"/>
      <c r="BS19" s="79"/>
      <c r="BT19" s="79"/>
      <c r="BU19" s="79"/>
      <c r="BV19" s="79"/>
      <c r="BW19" s="79"/>
      <c r="BX19" s="79"/>
      <c r="BY19" s="79"/>
      <c r="BZ19" s="79"/>
      <c r="CA19" s="79"/>
      <c r="CB19" s="79"/>
      <c r="CC19" s="79"/>
      <c r="CD19" s="79"/>
      <c r="CE19" s="79"/>
      <c r="CF19" s="79"/>
      <c r="CG19" s="79"/>
      <c r="CH19" s="79"/>
      <c r="CI19" s="79"/>
      <c r="CJ19" s="79"/>
      <c r="CK19" s="79"/>
      <c r="CL19" s="79"/>
      <c r="CM19" s="79"/>
      <c r="CN19" s="79"/>
      <c r="CO19" s="79"/>
      <c r="CP19" s="79"/>
      <c r="CQ19" s="79"/>
      <c r="CR19" s="79"/>
      <c r="CS19" s="79"/>
      <c r="CT19" s="79"/>
      <c r="CU19" s="79"/>
    </row>
    <row r="20" spans="1:99" s="80" customFormat="1" ht="15" thickBot="1" x14ac:dyDescent="0.25">
      <c r="A20" s="79"/>
      <c r="B20" s="91" t="s">
        <v>288</v>
      </c>
      <c r="C20" s="230"/>
      <c r="D20" s="149" t="s">
        <v>74</v>
      </c>
      <c r="E20" s="449"/>
      <c r="F20" s="450"/>
      <c r="G20" s="451"/>
      <c r="H20" s="91"/>
      <c r="I20" s="91"/>
      <c r="J20" s="91"/>
      <c r="K20" s="453"/>
      <c r="L20" s="114"/>
      <c r="M20" s="79"/>
      <c r="N20" s="79"/>
      <c r="O20" s="79"/>
      <c r="P20" s="79"/>
      <c r="Q20" s="79"/>
      <c r="R20" s="79"/>
      <c r="S20" s="79"/>
      <c r="T20" s="79"/>
      <c r="U20" s="79"/>
      <c r="V20" s="79"/>
      <c r="W20" s="79"/>
      <c r="X20" s="79"/>
      <c r="Y20" s="79"/>
      <c r="Z20" s="79"/>
      <c r="AA20" s="79"/>
      <c r="AB20" s="79"/>
      <c r="AC20" s="79"/>
      <c r="AD20" s="79"/>
      <c r="AE20" s="79"/>
      <c r="AF20" s="79"/>
      <c r="AG20" s="79"/>
      <c r="AH20" s="79"/>
      <c r="AI20" s="79"/>
      <c r="AJ20" s="79"/>
      <c r="AK20" s="79"/>
      <c r="AL20" s="79"/>
      <c r="AM20" s="79"/>
      <c r="AN20" s="79"/>
      <c r="AO20" s="79"/>
      <c r="AP20" s="79"/>
      <c r="AQ20" s="79"/>
      <c r="AR20" s="79"/>
      <c r="AS20" s="79"/>
      <c r="AT20" s="79"/>
      <c r="AU20" s="79"/>
      <c r="AV20" s="79"/>
      <c r="AW20" s="79"/>
      <c r="AX20" s="79"/>
      <c r="AY20" s="79"/>
      <c r="AZ20" s="79"/>
      <c r="BA20" s="79"/>
      <c r="BB20" s="79"/>
      <c r="BC20" s="79"/>
      <c r="BD20" s="79"/>
      <c r="BE20" s="79"/>
      <c r="BF20" s="79"/>
      <c r="BG20" s="79"/>
      <c r="BH20" s="79"/>
      <c r="BI20" s="79"/>
      <c r="BJ20" s="79"/>
      <c r="BK20" s="79"/>
      <c r="BL20" s="79"/>
      <c r="BM20" s="79"/>
      <c r="BN20" s="79"/>
      <c r="BO20" s="79"/>
      <c r="BP20" s="79"/>
      <c r="BQ20" s="79"/>
      <c r="BR20" s="79"/>
      <c r="BS20" s="79"/>
      <c r="BT20" s="79"/>
      <c r="BU20" s="79"/>
      <c r="BV20" s="79"/>
      <c r="BW20" s="79"/>
      <c r="BX20" s="79"/>
      <c r="BY20" s="79"/>
      <c r="BZ20" s="79"/>
      <c r="CA20" s="79"/>
      <c r="CB20" s="79"/>
      <c r="CC20" s="79"/>
      <c r="CD20" s="79"/>
      <c r="CE20" s="79"/>
      <c r="CF20" s="79"/>
      <c r="CG20" s="79"/>
      <c r="CH20" s="79"/>
      <c r="CI20" s="79"/>
      <c r="CJ20" s="79"/>
      <c r="CK20" s="79"/>
      <c r="CL20" s="79"/>
      <c r="CM20" s="79"/>
      <c r="CN20" s="79"/>
      <c r="CO20" s="79"/>
      <c r="CP20" s="79"/>
      <c r="CQ20" s="79"/>
      <c r="CR20" s="79"/>
      <c r="CS20" s="79"/>
      <c r="CT20" s="79"/>
      <c r="CU20" s="79"/>
    </row>
    <row r="21" spans="1:99" s="80" customFormat="1" ht="15" thickBot="1" x14ac:dyDescent="0.25">
      <c r="A21" s="79"/>
      <c r="B21" s="91"/>
      <c r="C21" s="90"/>
      <c r="D21" s="91"/>
      <c r="E21" s="91"/>
      <c r="F21" s="91"/>
      <c r="G21" s="91"/>
      <c r="H21" s="91"/>
      <c r="I21" s="91"/>
      <c r="J21" s="91"/>
      <c r="K21" s="420"/>
      <c r="L21" s="114"/>
      <c r="M21" s="79"/>
      <c r="N21" s="79"/>
      <c r="O21" s="79"/>
      <c r="P21" s="79"/>
      <c r="Q21" s="79"/>
      <c r="R21" s="79"/>
      <c r="S21" s="79"/>
      <c r="T21" s="79"/>
      <c r="U21" s="79"/>
      <c r="V21" s="79"/>
      <c r="W21" s="79"/>
      <c r="X21" s="79"/>
      <c r="Y21" s="79"/>
      <c r="Z21" s="79"/>
      <c r="AA21" s="79"/>
      <c r="AB21" s="79"/>
      <c r="AC21" s="79"/>
      <c r="AD21" s="79"/>
      <c r="AE21" s="79"/>
      <c r="AF21" s="79"/>
      <c r="AG21" s="79"/>
      <c r="AH21" s="79"/>
      <c r="AI21" s="79"/>
      <c r="AJ21" s="79"/>
      <c r="AK21" s="79"/>
      <c r="AL21" s="79"/>
      <c r="AM21" s="79"/>
      <c r="AN21" s="79"/>
      <c r="AO21" s="79"/>
      <c r="AP21" s="79"/>
      <c r="AQ21" s="79"/>
      <c r="AR21" s="79"/>
      <c r="AS21" s="79"/>
      <c r="AT21" s="79"/>
      <c r="AU21" s="79"/>
      <c r="AV21" s="79"/>
      <c r="AW21" s="79"/>
      <c r="AX21" s="79"/>
      <c r="AY21" s="79"/>
      <c r="AZ21" s="79"/>
      <c r="BA21" s="79"/>
      <c r="BB21" s="79"/>
      <c r="BC21" s="79"/>
      <c r="BD21" s="79"/>
      <c r="BE21" s="79"/>
      <c r="BF21" s="79"/>
      <c r="BG21" s="79"/>
      <c r="BH21" s="79"/>
      <c r="BI21" s="79"/>
      <c r="BJ21" s="79"/>
      <c r="BK21" s="79"/>
      <c r="BL21" s="79"/>
      <c r="BM21" s="79"/>
      <c r="BN21" s="79"/>
      <c r="BO21" s="79"/>
      <c r="BP21" s="79"/>
      <c r="BQ21" s="79"/>
      <c r="BR21" s="79"/>
      <c r="BS21" s="79"/>
      <c r="BT21" s="79"/>
      <c r="BU21" s="79"/>
      <c r="BV21" s="79"/>
      <c r="BW21" s="79"/>
      <c r="BX21" s="79"/>
      <c r="BY21" s="79"/>
      <c r="BZ21" s="79"/>
      <c r="CA21" s="79"/>
      <c r="CB21" s="79"/>
      <c r="CC21" s="79"/>
      <c r="CD21" s="79"/>
      <c r="CE21" s="79"/>
      <c r="CF21" s="79"/>
      <c r="CG21" s="79"/>
      <c r="CH21" s="79"/>
      <c r="CI21" s="79"/>
      <c r="CJ21" s="79"/>
      <c r="CK21" s="79"/>
      <c r="CL21" s="79"/>
      <c r="CM21" s="79"/>
      <c r="CN21" s="79"/>
      <c r="CO21" s="79"/>
      <c r="CP21" s="79"/>
      <c r="CQ21" s="79"/>
      <c r="CR21" s="79"/>
      <c r="CS21" s="79"/>
      <c r="CT21" s="79"/>
      <c r="CU21" s="79"/>
    </row>
    <row r="22" spans="1:99" s="80" customFormat="1" ht="14.25" customHeight="1" x14ac:dyDescent="0.2">
      <c r="A22" s="79"/>
      <c r="B22" s="85" t="s">
        <v>30</v>
      </c>
      <c r="C22" s="86"/>
      <c r="D22" s="87"/>
      <c r="E22" s="87"/>
      <c r="F22" s="87"/>
      <c r="G22" s="87"/>
      <c r="H22" s="87"/>
      <c r="I22" s="87"/>
      <c r="J22" s="87"/>
      <c r="K22" s="528" t="s">
        <v>378</v>
      </c>
      <c r="L22" s="137"/>
      <c r="M22" s="88"/>
      <c r="N22" s="88"/>
      <c r="O22" s="88"/>
      <c r="P22" s="88"/>
      <c r="Q22" s="88"/>
      <c r="R22" s="88"/>
      <c r="S22" s="88"/>
      <c r="T22" s="79"/>
      <c r="U22" s="79"/>
      <c r="V22" s="79"/>
      <c r="W22" s="79"/>
      <c r="X22" s="79"/>
      <c r="Y22" s="79"/>
      <c r="Z22" s="79"/>
      <c r="AA22" s="79"/>
      <c r="AB22" s="79"/>
      <c r="AC22" s="79"/>
      <c r="AD22" s="79"/>
      <c r="AE22" s="79"/>
      <c r="AF22" s="79"/>
      <c r="AG22" s="79"/>
      <c r="AH22" s="79"/>
      <c r="AI22" s="79"/>
      <c r="AJ22" s="79"/>
      <c r="AK22" s="79"/>
      <c r="AL22" s="79"/>
      <c r="AM22" s="79"/>
      <c r="AN22" s="79"/>
      <c r="AO22" s="79"/>
      <c r="AP22" s="79"/>
      <c r="AQ22" s="79"/>
      <c r="AR22" s="79"/>
      <c r="AS22" s="79"/>
      <c r="AT22" s="79"/>
      <c r="AU22" s="79"/>
      <c r="AV22" s="79"/>
      <c r="AW22" s="79"/>
      <c r="AX22" s="79"/>
      <c r="AY22" s="79"/>
      <c r="AZ22" s="79"/>
      <c r="BA22" s="79"/>
      <c r="BB22" s="79"/>
      <c r="BC22" s="79"/>
      <c r="BD22" s="79"/>
      <c r="BE22" s="79"/>
      <c r="BF22" s="79"/>
      <c r="BG22" s="79"/>
      <c r="BH22" s="79"/>
      <c r="BI22" s="79"/>
      <c r="BJ22" s="79"/>
      <c r="BK22" s="79"/>
      <c r="BL22" s="79"/>
      <c r="BM22" s="79"/>
      <c r="BN22" s="79"/>
      <c r="BO22" s="79"/>
      <c r="BP22" s="79"/>
      <c r="BQ22" s="79"/>
      <c r="BR22" s="79"/>
      <c r="BS22" s="79"/>
      <c r="BT22" s="79"/>
      <c r="BU22" s="79"/>
      <c r="BV22" s="79"/>
      <c r="BW22" s="79"/>
      <c r="BX22" s="79"/>
      <c r="BY22" s="79"/>
      <c r="BZ22" s="79"/>
      <c r="CA22" s="79"/>
      <c r="CB22" s="79"/>
      <c r="CC22" s="79"/>
      <c r="CD22" s="79"/>
      <c r="CE22" s="79"/>
      <c r="CF22" s="79"/>
      <c r="CG22" s="79"/>
      <c r="CH22" s="79"/>
      <c r="CI22" s="79"/>
      <c r="CJ22" s="79"/>
      <c r="CK22" s="79"/>
      <c r="CL22" s="79"/>
      <c r="CM22" s="79"/>
      <c r="CN22" s="79"/>
      <c r="CO22" s="79"/>
      <c r="CP22" s="79"/>
      <c r="CQ22" s="79"/>
      <c r="CR22" s="79"/>
      <c r="CS22" s="79"/>
      <c r="CT22" s="79"/>
      <c r="CU22" s="79"/>
    </row>
    <row r="23" spans="1:99" ht="14.25" customHeight="1" x14ac:dyDescent="0.2">
      <c r="B23" s="85"/>
      <c r="C23" s="86"/>
      <c r="D23" s="87"/>
      <c r="E23" s="87"/>
      <c r="F23" s="87"/>
      <c r="G23" s="87"/>
      <c r="H23" s="87"/>
      <c r="I23" s="87"/>
      <c r="J23" s="87"/>
      <c r="K23" s="529"/>
      <c r="L23" s="137"/>
      <c r="M23" s="88"/>
      <c r="N23" s="88"/>
      <c r="O23" s="88"/>
      <c r="P23" s="88"/>
      <c r="Q23" s="88"/>
      <c r="R23" s="88"/>
      <c r="S23" s="88"/>
    </row>
    <row r="24" spans="1:99" ht="15" x14ac:dyDescent="0.2">
      <c r="B24" s="104" t="s">
        <v>31</v>
      </c>
      <c r="C24" s="81"/>
      <c r="D24" s="80"/>
      <c r="E24" s="80"/>
      <c r="F24" s="80"/>
      <c r="G24" s="80"/>
      <c r="H24" s="80"/>
      <c r="I24" s="80"/>
      <c r="J24" s="80"/>
      <c r="K24" s="421" t="s">
        <v>384</v>
      </c>
    </row>
    <row r="25" spans="1:99" ht="15.75" thickBot="1" x14ac:dyDescent="0.3">
      <c r="B25" s="92" t="s">
        <v>64</v>
      </c>
      <c r="C25" s="93"/>
      <c r="D25" s="91"/>
      <c r="E25" s="91"/>
      <c r="F25" s="91"/>
      <c r="G25" s="91"/>
      <c r="H25" s="91"/>
      <c r="I25" s="91"/>
      <c r="J25" s="91"/>
      <c r="K25" s="532"/>
    </row>
    <row r="26" spans="1:99" ht="15" thickBot="1" x14ac:dyDescent="0.25">
      <c r="B26" s="91" t="s">
        <v>163</v>
      </c>
      <c r="C26" s="231"/>
      <c r="D26" s="94" t="str">
        <f>IF(C26=Lista!B5,"Denna indikator måste uppfyllas för att supercykelvägen ska kunna bedömas",IF(C26="","Denna indikator måste uppfyllas för att supercykelvägen ska kunna bedömas",""))</f>
        <v>Denna indikator måste uppfyllas för att supercykelvägen ska kunna bedömas</v>
      </c>
      <c r="E26" s="95"/>
      <c r="F26" s="96"/>
      <c r="G26" s="96"/>
      <c r="H26" s="97" t="str">
        <f>IF(C26="Ja","Steg 1",IF(C26="Nej","Ej uppfyllt","Ej ifyllt"))</f>
        <v>Ej ifyllt</v>
      </c>
      <c r="I26" s="96"/>
      <c r="J26" s="96"/>
      <c r="K26" s="532"/>
      <c r="L26" s="221"/>
      <c r="R26" s="99"/>
      <c r="S26" s="100"/>
    </row>
    <row r="27" spans="1:99" ht="15" thickBot="1" x14ac:dyDescent="0.25">
      <c r="B27" s="198" t="s">
        <v>164</v>
      </c>
      <c r="C27" s="231"/>
      <c r="D27" s="101"/>
      <c r="E27" s="101"/>
      <c r="F27" s="96"/>
      <c r="G27" s="96"/>
      <c r="H27" s="97" t="str">
        <f>IF(C27="Ja","Steg 2",IF(C27="Nej","Ej uppfyllt","Ej ifyllt"))</f>
        <v>Ej ifyllt</v>
      </c>
      <c r="I27" s="96"/>
      <c r="J27" s="96"/>
      <c r="K27" s="532"/>
      <c r="L27" s="221"/>
      <c r="R27" s="102"/>
      <c r="S27" s="100"/>
    </row>
    <row r="28" spans="1:99" x14ac:dyDescent="0.2">
      <c r="B28" s="91"/>
      <c r="C28" s="204"/>
      <c r="D28" s="96"/>
      <c r="E28" s="95"/>
      <c r="F28" s="96"/>
      <c r="G28" s="96"/>
      <c r="H28" s="91"/>
      <c r="I28" s="103"/>
      <c r="J28" s="103"/>
      <c r="K28" s="420"/>
      <c r="L28" s="222"/>
    </row>
    <row r="29" spans="1:99" ht="15" x14ac:dyDescent="0.2">
      <c r="B29" s="104" t="s">
        <v>32</v>
      </c>
      <c r="C29" s="105"/>
      <c r="D29" s="82"/>
      <c r="E29" s="106"/>
      <c r="F29" s="82"/>
      <c r="G29" s="82"/>
      <c r="H29" s="80"/>
      <c r="I29" s="107"/>
      <c r="J29" s="107"/>
      <c r="K29" s="421" t="s">
        <v>383</v>
      </c>
      <c r="L29" s="222"/>
    </row>
    <row r="30" spans="1:99" ht="15.75" thickBot="1" x14ac:dyDescent="0.3">
      <c r="B30" s="92" t="s">
        <v>65</v>
      </c>
      <c r="C30" s="194"/>
      <c r="D30" s="96"/>
      <c r="E30" s="95"/>
      <c r="F30" s="96"/>
      <c r="G30" s="96"/>
      <c r="H30" s="91"/>
      <c r="I30" s="103"/>
      <c r="J30" s="103"/>
      <c r="K30" s="532"/>
      <c r="L30" s="222"/>
    </row>
    <row r="31" spans="1:99" ht="15" thickBot="1" x14ac:dyDescent="0.25">
      <c r="B31" s="91" t="s">
        <v>69</v>
      </c>
      <c r="C31" s="231"/>
      <c r="D31" s="424" t="str">
        <f>IF(C31=Lista!B5,"Denna indikator måste uppfyllas för att supercykelvägen ska kunna bedömas",IF(C31="","Denna indikator måste uppfyllas för att supercykelvägen ska kunna bedömas",""))</f>
        <v>Denna indikator måste uppfyllas för att supercykelvägen ska kunna bedömas</v>
      </c>
      <c r="E31" s="95"/>
      <c r="F31" s="96"/>
      <c r="G31" s="96"/>
      <c r="H31" s="97" t="str">
        <f>IF(C31="Ja","Steg 2",IF(C31="Nej","Ej uppfyllt","Ej ifyllt"))</f>
        <v>Ej ifyllt</v>
      </c>
      <c r="I31" s="103"/>
      <c r="J31" s="103"/>
      <c r="K31" s="532"/>
      <c r="L31" s="222"/>
    </row>
    <row r="32" spans="1:99" ht="15" thickBot="1" x14ac:dyDescent="0.25">
      <c r="B32" s="91" t="s">
        <v>66</v>
      </c>
      <c r="C32" s="231"/>
      <c r="D32" s="424" t="str">
        <f>IF(C32=Lista!B5,"Denna indikator måste uppfyllas för att supercykelvägen ska kunna bedömas",IF(C32="","Denna indikator måste uppfyllas för att supercykelvägen ska kunna bedömas",""))</f>
        <v>Denna indikator måste uppfyllas för att supercykelvägen ska kunna bedömas</v>
      </c>
      <c r="E32" s="95"/>
      <c r="F32" s="96"/>
      <c r="G32" s="96"/>
      <c r="H32" s="97" t="str">
        <f>IF(C32="Ja","Steg 2",IF(C32="Nej","Ej uppfyllt","Ej ifyllt"))</f>
        <v>Ej ifyllt</v>
      </c>
      <c r="I32" s="103"/>
      <c r="J32" s="103"/>
      <c r="K32" s="532"/>
      <c r="L32" s="222"/>
    </row>
    <row r="33" spans="2:19" x14ac:dyDescent="0.2">
      <c r="B33" s="91"/>
      <c r="C33" s="204"/>
      <c r="D33" s="96"/>
      <c r="E33" s="95"/>
      <c r="F33" s="96"/>
      <c r="G33" s="96"/>
      <c r="H33" s="91"/>
      <c r="I33" s="103"/>
      <c r="J33" s="103"/>
      <c r="K33" s="425"/>
      <c r="L33" s="222"/>
    </row>
    <row r="34" spans="2:19" ht="15" thickBot="1" x14ac:dyDescent="0.25">
      <c r="B34" s="91"/>
      <c r="C34" s="204"/>
      <c r="D34" s="96"/>
      <c r="E34" s="95"/>
      <c r="F34" s="96"/>
      <c r="G34" s="96"/>
      <c r="H34" s="204"/>
      <c r="I34" s="103"/>
      <c r="J34" s="103"/>
      <c r="K34" s="425"/>
    </row>
    <row r="35" spans="2:19" ht="15.75" thickTop="1" x14ac:dyDescent="0.2">
      <c r="B35" s="91"/>
      <c r="C35" s="493" t="s">
        <v>121</v>
      </c>
      <c r="D35" s="494"/>
      <c r="E35" s="494"/>
      <c r="F35" s="495"/>
      <c r="G35" s="96"/>
      <c r="H35" s="204"/>
      <c r="I35" s="103"/>
      <c r="J35" s="103"/>
      <c r="K35" s="425"/>
    </row>
    <row r="36" spans="2:19" ht="15" x14ac:dyDescent="0.2">
      <c r="B36" s="91"/>
      <c r="C36" s="261"/>
      <c r="D36" s="262"/>
      <c r="E36" s="262"/>
      <c r="F36" s="263"/>
      <c r="G36" s="96"/>
      <c r="H36" s="204"/>
      <c r="I36" s="103"/>
      <c r="J36" s="103"/>
      <c r="K36" s="425"/>
    </row>
    <row r="37" spans="2:19" ht="15" x14ac:dyDescent="0.25">
      <c r="B37" s="91"/>
      <c r="C37" s="248" t="s">
        <v>0</v>
      </c>
      <c r="D37" s="120" t="s">
        <v>97</v>
      </c>
      <c r="E37" s="120" t="s">
        <v>13</v>
      </c>
      <c r="F37" s="242" t="s">
        <v>192</v>
      </c>
      <c r="G37" s="96"/>
      <c r="H37" s="204"/>
      <c r="I37" s="103"/>
      <c r="J37" s="103"/>
      <c r="K37" s="425"/>
    </row>
    <row r="38" spans="2:19" x14ac:dyDescent="0.2">
      <c r="B38" s="91"/>
      <c r="C38" s="236" t="s">
        <v>31</v>
      </c>
      <c r="D38" s="81" t="str">
        <f>IF(OR(H27="Ej ifyllt",H26="Ej ifyllt"),"Ej ifyllt",IF(H26="Ej uppfyllt",0,IF(H27="Steg 2",2,IF(H26="Steg 1",1,0))))</f>
        <v>Ej ifyllt</v>
      </c>
      <c r="E38" s="105">
        <v>1</v>
      </c>
      <c r="F38" s="237" t="str">
        <f>IF(D38="Ej ifyllt","Ej ifyllt",D38*E38)</f>
        <v>Ej ifyllt</v>
      </c>
      <c r="G38" s="96"/>
      <c r="H38" s="204"/>
      <c r="I38" s="103"/>
      <c r="J38" s="103"/>
      <c r="K38" s="425"/>
    </row>
    <row r="39" spans="2:19" x14ac:dyDescent="0.2">
      <c r="B39" s="91"/>
      <c r="C39" s="236" t="s">
        <v>189</v>
      </c>
      <c r="D39" s="81" t="str">
        <f>IF(H31="Ej ifyllt","Ej ifyllt",IF(H31="Ej uppfyllt",0,IF(H31="Steg 1",1,IF(H31="Steg 2",2,0))))</f>
        <v>Ej ifyllt</v>
      </c>
      <c r="E39" s="105">
        <v>1</v>
      </c>
      <c r="F39" s="237" t="str">
        <f>IF(D39="Ej ifyllt","Ej ifyllt",D39*E39)</f>
        <v>Ej ifyllt</v>
      </c>
      <c r="G39" s="96"/>
      <c r="H39" s="204"/>
      <c r="I39" s="103"/>
      <c r="J39" s="103"/>
      <c r="K39" s="425"/>
    </row>
    <row r="40" spans="2:19" x14ac:dyDescent="0.2">
      <c r="B40" s="91"/>
      <c r="C40" s="236" t="s">
        <v>190</v>
      </c>
      <c r="D40" s="81" t="str">
        <f>IF(H32="Ej ifyllt","Ej ifyllt",IF(H32="Ej uppfyllt",0,IF(H32="Steg 1",1,IF(H32="Steg 2",2,0))))</f>
        <v>Ej ifyllt</v>
      </c>
      <c r="E40" s="105">
        <v>1</v>
      </c>
      <c r="F40" s="237" t="str">
        <f>IF(D40="Ej ifyllt","Ej ifyllt",D40*E40)</f>
        <v>Ej ifyllt</v>
      </c>
      <c r="G40" s="96"/>
      <c r="H40" s="204"/>
      <c r="I40" s="103"/>
      <c r="J40" s="103"/>
      <c r="K40" s="425"/>
    </row>
    <row r="41" spans="2:19" x14ac:dyDescent="0.2">
      <c r="B41" s="91"/>
      <c r="C41" s="238"/>
      <c r="D41" s="105"/>
      <c r="E41" s="82"/>
      <c r="F41" s="239"/>
      <c r="G41" s="96"/>
      <c r="H41" s="204"/>
      <c r="I41" s="103"/>
      <c r="J41" s="103"/>
      <c r="K41" s="425"/>
    </row>
    <row r="42" spans="2:19" ht="15.75" thickBot="1" x14ac:dyDescent="0.3">
      <c r="B42" s="91"/>
      <c r="C42" s="232" t="s">
        <v>191</v>
      </c>
      <c r="D42" s="233" t="e">
        <f>SUMIF(D38:D40,"&gt;=0",F38:F40)/SUMIF(D38:D40,"&gt;=0",E38:E40)</f>
        <v>#DIV/0!</v>
      </c>
      <c r="E42" s="234" t="e">
        <f>IF(D42&gt;='Värden för bedömning'!C7,'Värden för bedömning'!B7,IF(D42&gt;='Värden för bedömning'!C6,'Värden för bedömning'!B6,'Värden för bedömning'!B5))</f>
        <v>#DIV/0!</v>
      </c>
      <c r="F42" s="235"/>
      <c r="G42" s="164"/>
      <c r="H42" s="204"/>
      <c r="I42" s="103"/>
      <c r="J42" s="103"/>
      <c r="K42" s="425"/>
    </row>
    <row r="43" spans="2:19" ht="15.75" thickTop="1" thickBot="1" x14ac:dyDescent="0.25">
      <c r="B43" s="91"/>
      <c r="C43" s="91"/>
      <c r="D43" s="96"/>
      <c r="E43" s="95"/>
      <c r="F43" s="96"/>
      <c r="G43" s="96"/>
      <c r="H43" s="204"/>
      <c r="I43" s="103"/>
      <c r="J43" s="103"/>
      <c r="K43" s="425"/>
    </row>
    <row r="44" spans="2:19" ht="14.25" customHeight="1" x14ac:dyDescent="0.25">
      <c r="B44" s="108" t="s">
        <v>3</v>
      </c>
      <c r="C44" s="268"/>
      <c r="D44" s="109"/>
      <c r="E44" s="110"/>
      <c r="F44" s="109"/>
      <c r="G44" s="109"/>
      <c r="H44" s="268"/>
      <c r="I44" s="111"/>
      <c r="J44" s="111"/>
      <c r="K44" s="528" t="s">
        <v>360</v>
      </c>
    </row>
    <row r="45" spans="2:19" ht="14.25" customHeight="1" x14ac:dyDescent="0.2">
      <c r="B45" s="112"/>
      <c r="C45" s="268"/>
      <c r="D45" s="109"/>
      <c r="E45" s="110"/>
      <c r="F45" s="109"/>
      <c r="G45" s="109"/>
      <c r="H45" s="268"/>
      <c r="I45" s="111"/>
      <c r="J45" s="111"/>
      <c r="K45" s="529"/>
    </row>
    <row r="46" spans="2:19" ht="15" x14ac:dyDescent="0.25">
      <c r="B46" s="104" t="s">
        <v>4</v>
      </c>
      <c r="C46" s="105"/>
      <c r="D46" s="82"/>
      <c r="E46" s="106"/>
      <c r="F46" s="82"/>
      <c r="G46" s="82"/>
      <c r="H46" s="105"/>
      <c r="I46" s="107"/>
      <c r="J46" s="107"/>
      <c r="K46" s="295" t="s">
        <v>381</v>
      </c>
      <c r="S46" s="113"/>
    </row>
    <row r="47" spans="2:19" ht="15" thickBot="1" x14ac:dyDescent="0.25">
      <c r="B47" s="92" t="s">
        <v>5</v>
      </c>
      <c r="C47" s="204"/>
      <c r="D47" s="96"/>
      <c r="E47" s="95"/>
      <c r="F47" s="96"/>
      <c r="G47" s="96"/>
      <c r="H47" s="204"/>
      <c r="I47" s="103"/>
      <c r="J47" s="103"/>
      <c r="K47" s="530"/>
    </row>
    <row r="48" spans="2:19" ht="15" thickBot="1" x14ac:dyDescent="0.25">
      <c r="B48" s="91" t="s">
        <v>67</v>
      </c>
      <c r="C48" s="230"/>
      <c r="D48" s="96" t="s">
        <v>39</v>
      </c>
      <c r="E48" s="95"/>
      <c r="F48" s="96"/>
      <c r="G48" s="96"/>
      <c r="H48" s="97" t="str">
        <f>IF(C48="","Ej ifyllt",IF(C49&lt;'Värden för bedömning'!C20,'Värden för bedömning'!B20,(IF(C49&gt;='Värden för bedömning'!C18,'Värden för bedömning'!B25,'Värden för bedömning'!B26))))</f>
        <v>Ej ifyllt</v>
      </c>
      <c r="I48" s="91"/>
      <c r="J48" s="91"/>
      <c r="K48" s="530"/>
      <c r="L48" s="114">
        <f>IF(H48="Ej uppfyllt",0,IF(H48="Steg 1",1,IF(H48="Steg 2",2,0)))</f>
        <v>0</v>
      </c>
      <c r="M48" s="114"/>
    </row>
    <row r="49" spans="1:99" x14ac:dyDescent="0.2">
      <c r="B49" s="91"/>
      <c r="C49" s="153" t="e">
        <f>C14/C48</f>
        <v>#DIV/0!</v>
      </c>
      <c r="D49" s="96"/>
      <c r="E49" s="95"/>
      <c r="F49" s="96"/>
      <c r="G49" s="96"/>
      <c r="H49" s="96"/>
      <c r="I49" s="91"/>
      <c r="J49" s="91"/>
      <c r="K49" s="530"/>
      <c r="M49" s="114"/>
    </row>
    <row r="50" spans="1:99" x14ac:dyDescent="0.2">
      <c r="B50" s="91"/>
      <c r="C50" s="204"/>
      <c r="D50" s="96"/>
      <c r="E50" s="96"/>
      <c r="F50" s="96"/>
      <c r="G50" s="96"/>
      <c r="H50" s="91"/>
      <c r="I50" s="96"/>
      <c r="J50" s="96"/>
      <c r="K50" s="425"/>
      <c r="M50" s="114"/>
      <c r="R50" s="115"/>
    </row>
    <row r="51" spans="1:99" s="80" customFormat="1" x14ac:dyDescent="0.2">
      <c r="A51" s="79"/>
      <c r="B51" s="91"/>
      <c r="C51" s="204"/>
      <c r="D51" s="96"/>
      <c r="E51" s="96"/>
      <c r="F51" s="96"/>
      <c r="G51" s="96"/>
      <c r="H51" s="91"/>
      <c r="I51" s="96"/>
      <c r="J51" s="96"/>
      <c r="K51" s="425"/>
      <c r="L51" s="114"/>
      <c r="M51" s="114"/>
      <c r="N51" s="79"/>
      <c r="O51" s="79"/>
      <c r="P51" s="79"/>
      <c r="Q51" s="79"/>
      <c r="R51" s="115"/>
      <c r="S51" s="79"/>
      <c r="T51" s="79"/>
      <c r="U51" s="79"/>
      <c r="V51" s="79"/>
      <c r="W51" s="79"/>
      <c r="X51" s="79"/>
      <c r="Y51" s="79"/>
      <c r="Z51" s="79"/>
      <c r="AA51" s="79"/>
      <c r="AB51" s="79"/>
      <c r="AC51" s="79"/>
      <c r="AD51" s="79"/>
      <c r="AE51" s="79"/>
      <c r="AF51" s="79"/>
      <c r="AG51" s="79"/>
      <c r="AH51" s="79"/>
      <c r="AI51" s="79"/>
      <c r="AJ51" s="79"/>
      <c r="AK51" s="79"/>
      <c r="AL51" s="79"/>
      <c r="AM51" s="79"/>
      <c r="AN51" s="79"/>
      <c r="AO51" s="79"/>
      <c r="AP51" s="79"/>
      <c r="AQ51" s="79"/>
      <c r="AR51" s="79"/>
      <c r="AS51" s="79"/>
      <c r="AT51" s="79"/>
      <c r="AU51" s="79"/>
      <c r="AV51" s="79"/>
      <c r="AW51" s="79"/>
      <c r="AX51" s="79"/>
      <c r="AY51" s="79"/>
      <c r="AZ51" s="79"/>
      <c r="BA51" s="79"/>
      <c r="BB51" s="79"/>
      <c r="BC51" s="79"/>
      <c r="BD51" s="79"/>
      <c r="BE51" s="79"/>
      <c r="BF51" s="79"/>
      <c r="BG51" s="79"/>
      <c r="BH51" s="79"/>
      <c r="BI51" s="79"/>
      <c r="BJ51" s="79"/>
      <c r="BK51" s="79"/>
      <c r="BL51" s="79"/>
      <c r="BM51" s="79"/>
      <c r="BN51" s="79"/>
      <c r="BO51" s="79"/>
      <c r="BP51" s="79"/>
      <c r="BQ51" s="79"/>
      <c r="BR51" s="79"/>
      <c r="BS51" s="79"/>
      <c r="BT51" s="79"/>
      <c r="BU51" s="79"/>
      <c r="BV51" s="79"/>
      <c r="BW51" s="79"/>
      <c r="BX51" s="79"/>
      <c r="BY51" s="79"/>
      <c r="BZ51" s="79"/>
      <c r="CA51" s="79"/>
      <c r="CB51" s="79"/>
      <c r="CC51" s="79"/>
      <c r="CD51" s="79"/>
      <c r="CE51" s="79"/>
      <c r="CF51" s="79"/>
      <c r="CG51" s="79"/>
      <c r="CH51" s="79"/>
      <c r="CI51" s="79"/>
      <c r="CJ51" s="79"/>
      <c r="CK51" s="79"/>
      <c r="CL51" s="79"/>
      <c r="CM51" s="79"/>
      <c r="CN51" s="79"/>
      <c r="CO51" s="79"/>
      <c r="CP51" s="79"/>
      <c r="CQ51" s="79"/>
      <c r="CR51" s="79"/>
      <c r="CS51" s="79"/>
      <c r="CT51" s="79"/>
      <c r="CU51" s="79"/>
    </row>
    <row r="52" spans="1:99" ht="15" x14ac:dyDescent="0.25">
      <c r="B52" s="83" t="s">
        <v>79</v>
      </c>
      <c r="C52" s="105"/>
      <c r="D52" s="82"/>
      <c r="E52" s="82"/>
      <c r="F52" s="82"/>
      <c r="G52" s="82"/>
      <c r="H52" s="80"/>
      <c r="I52" s="82"/>
      <c r="J52" s="82"/>
      <c r="K52" s="421" t="s">
        <v>382</v>
      </c>
      <c r="M52" s="114"/>
    </row>
    <row r="53" spans="1:99" ht="15" thickBot="1" x14ac:dyDescent="0.25">
      <c r="B53" s="195" t="s">
        <v>314</v>
      </c>
      <c r="C53" s="204"/>
      <c r="D53" s="96"/>
      <c r="E53" s="96"/>
      <c r="F53" s="96"/>
      <c r="G53" s="96"/>
      <c r="H53" s="91"/>
      <c r="I53" s="103"/>
      <c r="J53" s="103"/>
      <c r="K53" s="533"/>
      <c r="M53" s="114"/>
    </row>
    <row r="54" spans="1:99" ht="15" thickBot="1" x14ac:dyDescent="0.25">
      <c r="B54" s="196" t="s">
        <v>313</v>
      </c>
      <c r="C54" s="240"/>
      <c r="D54" s="96" t="s">
        <v>74</v>
      </c>
      <c r="E54" s="478" t="str">
        <f>IF(C54&gt;C18,"Antalet kopplingar med hinder är högre än det totala antalet kopplingar","")</f>
        <v/>
      </c>
      <c r="F54" s="96"/>
      <c r="G54" s="96"/>
      <c r="H54" s="123" t="str">
        <f>IF(C54="","Ej ifyllt",IF(C55&lt;'Värden för bedömning'!C25,'Värden för bedömning'!B25,(IF(C55&gt;='Värden för bedömning'!C27,'Värden för bedömning'!B27,'Värden för bedömning'!B26))))</f>
        <v>Ej ifyllt</v>
      </c>
      <c r="I54" s="91"/>
      <c r="J54" s="91"/>
      <c r="K54" s="533"/>
      <c r="L54" s="119" t="str">
        <f>IF(L55="x","",IF(H54="Ej ifyllt","Ej ifyllt",IF(H54="Ej uppfyllt",0,IF(H54="Steg 1",1,IF(H54="Steg 2",2,0)))))</f>
        <v>Ej ifyllt</v>
      </c>
      <c r="M54" s="114"/>
      <c r="R54" s="116"/>
    </row>
    <row r="55" spans="1:99" x14ac:dyDescent="0.2">
      <c r="B55" s="91" t="s">
        <v>481</v>
      </c>
      <c r="C55" s="197" t="e">
        <f>1-(C54/C18)</f>
        <v>#DIV/0!</v>
      </c>
      <c r="D55" s="96"/>
      <c r="E55" s="95"/>
      <c r="F55" s="96"/>
      <c r="G55" s="96"/>
      <c r="H55" s="91"/>
      <c r="I55" s="91"/>
      <c r="J55" s="91"/>
      <c r="K55" s="533"/>
      <c r="L55" s="114" t="str">
        <f>IFERROR((H54),"x")</f>
        <v>Ej ifyllt</v>
      </c>
      <c r="M55" s="114"/>
    </row>
    <row r="56" spans="1:99" ht="14.25" customHeight="1" x14ac:dyDescent="0.2">
      <c r="B56" s="96"/>
      <c r="C56" s="204"/>
      <c r="D56" s="96"/>
      <c r="E56" s="95"/>
      <c r="F56" s="96"/>
      <c r="G56" s="96"/>
      <c r="H56" s="91"/>
      <c r="I56" s="91"/>
      <c r="J56" s="91"/>
      <c r="K56" s="426"/>
      <c r="M56" s="114"/>
    </row>
    <row r="57" spans="1:99" ht="15.75" thickBot="1" x14ac:dyDescent="0.3">
      <c r="B57" s="92" t="s">
        <v>76</v>
      </c>
      <c r="C57" s="204"/>
      <c r="D57" s="96"/>
      <c r="E57" s="95"/>
      <c r="F57" s="96"/>
      <c r="G57" s="96"/>
      <c r="H57" s="91"/>
      <c r="I57" s="96"/>
      <c r="J57" s="96"/>
      <c r="K57" s="421" t="s">
        <v>355</v>
      </c>
      <c r="M57" s="159"/>
      <c r="N57" s="117"/>
    </row>
    <row r="58" spans="1:99" ht="29.25" thickBot="1" x14ac:dyDescent="0.25">
      <c r="B58" s="186" t="s">
        <v>316</v>
      </c>
      <c r="C58" s="240"/>
      <c r="D58" s="96" t="s">
        <v>74</v>
      </c>
      <c r="E58" s="96"/>
      <c r="F58" s="96"/>
      <c r="G58" s="96"/>
      <c r="H58" s="91"/>
      <c r="I58" s="91"/>
      <c r="J58" s="91"/>
      <c r="K58" s="532"/>
      <c r="M58" s="119"/>
      <c r="N58" s="118"/>
      <c r="P58" s="116"/>
    </row>
    <row r="59" spans="1:99" ht="15" thickBot="1" x14ac:dyDescent="0.25">
      <c r="B59" s="96" t="s">
        <v>75</v>
      </c>
      <c r="C59" s="160" t="e">
        <f>C58/C15</f>
        <v>#DIV/0!</v>
      </c>
      <c r="D59" s="96"/>
      <c r="E59" s="96"/>
      <c r="F59" s="96"/>
      <c r="G59" s="96"/>
      <c r="H59" s="123" t="str">
        <f>IF(C58="","Ej ifyllt",IF(C59&lt;'Värden för bedömning'!C30,'Värden för bedömning'!B30,(IF(C59&gt;'Värden för bedömning'!C32,'Värden för bedömning'!B32,'Värden för bedömning'!B31))))</f>
        <v>Ej ifyllt</v>
      </c>
      <c r="I59" s="91"/>
      <c r="J59" s="91"/>
      <c r="K59" s="532"/>
      <c r="L59" s="119" t="str">
        <f>IF(L60="x","",IF(H59="Ej ifyllt","Ej ifyllt",IF(H59="Ej uppfyllt",0,IF(H59="Steg 1",1,IF(H59="Steg 2",2,0)))))</f>
        <v>Ej ifyllt</v>
      </c>
      <c r="M59" s="114"/>
      <c r="N59" s="118"/>
    </row>
    <row r="60" spans="1:99" x14ac:dyDescent="0.2">
      <c r="B60" s="96"/>
      <c r="C60" s="204"/>
      <c r="D60" s="96"/>
      <c r="E60" s="95"/>
      <c r="F60" s="96"/>
      <c r="G60" s="96"/>
      <c r="H60" s="90"/>
      <c r="I60" s="91"/>
      <c r="J60" s="91"/>
      <c r="K60" s="426"/>
      <c r="L60" s="114" t="str">
        <f>IFERROR((H59),"x")</f>
        <v>Ej ifyllt</v>
      </c>
      <c r="M60" s="119"/>
      <c r="N60" s="118"/>
    </row>
    <row r="61" spans="1:99" ht="15.75" thickBot="1" x14ac:dyDescent="0.3">
      <c r="B61" s="126" t="s">
        <v>312</v>
      </c>
      <c r="C61" s="127"/>
      <c r="D61" s="96"/>
      <c r="E61" s="95"/>
      <c r="F61" s="96"/>
      <c r="G61" s="96"/>
      <c r="H61" s="91"/>
      <c r="I61" s="91"/>
      <c r="J61" s="91"/>
      <c r="K61" s="295" t="s">
        <v>356</v>
      </c>
      <c r="L61" s="476"/>
      <c r="M61" s="121"/>
    </row>
    <row r="62" spans="1:99" ht="15" thickBot="1" x14ac:dyDescent="0.25">
      <c r="B62" s="202" t="s">
        <v>480</v>
      </c>
      <c r="C62" s="407"/>
      <c r="D62" s="96"/>
      <c r="E62" s="95"/>
      <c r="F62" s="96"/>
      <c r="G62" s="96"/>
      <c r="H62" s="123" t="str">
        <f>IF(C62='Värden för bedömning'!C35,'Värden för bedömning'!B35,IF(C62='Värden för bedömning'!C36,'Värden för bedömning'!B36,IF(C62='Värden för bedömning'!C37,'Värden för bedömning'!B37,IF(C62='Värden för bedömning'!C38,'Värden för bedömning'!B38,"Ej ifyllt"))))</f>
        <v>Ej ifyllt</v>
      </c>
      <c r="I62" s="91"/>
      <c r="J62" s="91"/>
      <c r="K62" s="532"/>
      <c r="L62" s="477" t="str">
        <f>IF(H62="","",IF(H62="Ej ifyllt","Ej ifyllt",IF(H62="Ej uppfyllt",0,IF(H62="Steg 1",1,IF(H62="Steg 2",2,0)))))</f>
        <v>Ej ifyllt</v>
      </c>
      <c r="M62" s="114"/>
    </row>
    <row r="63" spans="1:99" ht="15" thickBot="1" x14ac:dyDescent="0.25">
      <c r="B63" s="202" t="s">
        <v>479</v>
      </c>
      <c r="C63" s="407"/>
      <c r="D63" s="96"/>
      <c r="E63" s="95"/>
      <c r="F63" s="96"/>
      <c r="G63" s="96"/>
      <c r="H63" s="123" t="str">
        <f>IF(C63='Värden för bedömning'!C35,'Värden för bedömning'!B35,IF(C63='Värden för bedömning'!C36,'Värden för bedömning'!B36,IF(C63='Värden för bedömning'!C37,'Värden för bedömning'!B37,IF(C63='Värden för bedömning'!C38,'Värden för bedömning'!B38,"Ej ifyllt"))))</f>
        <v>Ej ifyllt</v>
      </c>
      <c r="I63" s="91"/>
      <c r="J63" s="91"/>
      <c r="K63" s="532"/>
      <c r="L63" s="477" t="str">
        <f>IF(H63="","",IF(H63="Ej ifyllt","Ej ifyllt",IF(H63="Ej uppfyllt",0,IF(H63="Steg 1",1,IF(H63="Steg 2",2,0)))))</f>
        <v>Ej ifyllt</v>
      </c>
      <c r="M63" s="114"/>
    </row>
    <row r="64" spans="1:99" ht="15" thickBot="1" x14ac:dyDescent="0.25">
      <c r="B64" s="96" t="s">
        <v>78</v>
      </c>
      <c r="C64" s="407"/>
      <c r="D64" s="96"/>
      <c r="E64" s="95"/>
      <c r="F64" s="96"/>
      <c r="G64" s="96"/>
      <c r="H64" s="97" t="str">
        <f>IF(C64='Värden för bedömning'!C35,'Värden för bedömning'!B35,IF(C64='Värden för bedömning'!C36,'Värden för bedömning'!B36,IF(C64='Värden för bedömning'!C37,'Värden för bedömning'!B37,IF(C64='Värden för bedömning'!C38,'Värden för bedömning'!B38,"Ej ifyllt"))))</f>
        <v>Ej ifyllt</v>
      </c>
      <c r="I64" s="91"/>
      <c r="J64" s="91"/>
      <c r="K64" s="532"/>
      <c r="L64" s="477" t="str">
        <f>IF(H64="","",IF(H64="Ej ifyllt","Ej ifyllt",IF(H64="Ej uppfyllt",0,IF(H64="Steg 1",1,IF(H64="Steg 2",2,0)))))</f>
        <v>Ej ifyllt</v>
      </c>
      <c r="M64" s="114"/>
    </row>
    <row r="65" spans="2:18" ht="15" x14ac:dyDescent="0.25">
      <c r="B65" s="91"/>
      <c r="C65" s="90"/>
      <c r="D65" s="96"/>
      <c r="E65" s="96"/>
      <c r="F65" s="96"/>
      <c r="G65" s="96"/>
      <c r="H65" s="91"/>
      <c r="I65" s="122"/>
      <c r="J65" s="91"/>
      <c r="K65" s="532"/>
      <c r="L65" s="476"/>
      <c r="M65" s="114"/>
    </row>
    <row r="66" spans="2:18" ht="15" x14ac:dyDescent="0.25">
      <c r="B66" s="91"/>
      <c r="C66" s="90"/>
      <c r="D66" s="96"/>
      <c r="E66" s="96"/>
      <c r="F66" s="96"/>
      <c r="G66" s="96"/>
      <c r="H66" s="91"/>
      <c r="I66" s="122"/>
      <c r="J66" s="91"/>
      <c r="K66" s="474"/>
      <c r="L66" s="476"/>
      <c r="M66" s="114"/>
    </row>
    <row r="67" spans="2:18" ht="15" x14ac:dyDescent="0.25">
      <c r="B67" s="199" t="s">
        <v>86</v>
      </c>
      <c r="C67" s="81"/>
      <c r="D67" s="82"/>
      <c r="E67" s="80"/>
      <c r="F67" s="80"/>
      <c r="G67" s="80"/>
      <c r="H67" s="80"/>
      <c r="I67" s="200"/>
      <c r="J67" s="200"/>
      <c r="K67" s="295" t="s">
        <v>380</v>
      </c>
      <c r="M67" s="114"/>
    </row>
    <row r="68" spans="2:18" ht="15.75" thickBot="1" x14ac:dyDescent="0.3">
      <c r="B68" s="92" t="s">
        <v>85</v>
      </c>
      <c r="C68" s="204"/>
      <c r="D68" s="96"/>
      <c r="E68" s="204"/>
      <c r="F68" s="96"/>
      <c r="G68" s="96"/>
      <c r="H68" s="91"/>
      <c r="I68" s="122"/>
      <c r="J68" s="122"/>
      <c r="K68" s="530"/>
      <c r="M68" s="114"/>
    </row>
    <row r="69" spans="2:18" ht="30" thickBot="1" x14ac:dyDescent="0.3">
      <c r="B69" s="186" t="s">
        <v>316</v>
      </c>
      <c r="C69" s="240"/>
      <c r="D69" s="96" t="s">
        <v>74</v>
      </c>
      <c r="E69" s="204"/>
      <c r="F69" s="96"/>
      <c r="G69" s="96"/>
      <c r="H69" s="97" t="str">
        <f>IF(C69="","Ej ifyllt",IF(C70&lt;'Värden för bedömning'!C41,'Värden för bedömning'!B41,(IF(C70&gt;'Värden för bedömning'!C43,'Värden för bedömning'!B43,'Värden för bedömning'!B42))))</f>
        <v>Ej ifyllt</v>
      </c>
      <c r="I69" s="122"/>
      <c r="J69" s="122"/>
      <c r="K69" s="530"/>
      <c r="L69" s="119" t="str">
        <f>IF(L70="x","",IF(H69="Ej ifyllt","Ej ifyllt",IF(H69="Ej uppfyllt",0,IF(H69="Steg 1",1,IF(H69="Steg 2",2,0)))))</f>
        <v>Ej ifyllt</v>
      </c>
      <c r="M69" s="114"/>
      <c r="O69" s="98"/>
      <c r="P69" s="98"/>
      <c r="R69" s="116"/>
    </row>
    <row r="70" spans="2:18" ht="15" x14ac:dyDescent="0.25">
      <c r="B70" s="96" t="s">
        <v>88</v>
      </c>
      <c r="C70" s="160" t="e">
        <f>C69/C17</f>
        <v>#DIV/0!</v>
      </c>
      <c r="D70" s="96"/>
      <c r="E70" s="96"/>
      <c r="F70" s="96"/>
      <c r="G70" s="96"/>
      <c r="H70" s="96"/>
      <c r="I70" s="122"/>
      <c r="J70" s="122"/>
      <c r="K70" s="530"/>
      <c r="L70" s="114" t="str">
        <f>IFERROR((H69),"x")</f>
        <v>Ej ifyllt</v>
      </c>
      <c r="M70" s="114"/>
      <c r="O70" s="98"/>
      <c r="P70" s="98"/>
      <c r="Q70" s="124"/>
      <c r="R70" s="117"/>
    </row>
    <row r="71" spans="2:18" ht="15" x14ac:dyDescent="0.25">
      <c r="B71" s="125"/>
      <c r="C71" s="204"/>
      <c r="D71" s="96"/>
      <c r="E71" s="204"/>
      <c r="F71" s="96"/>
      <c r="G71" s="96"/>
      <c r="H71" s="91"/>
      <c r="I71" s="122"/>
      <c r="J71" s="122"/>
      <c r="K71" s="530"/>
      <c r="M71" s="114"/>
      <c r="O71" s="98"/>
      <c r="Q71" s="118"/>
      <c r="R71" s="118"/>
    </row>
    <row r="72" spans="2:18" ht="15.75" thickBot="1" x14ac:dyDescent="0.3">
      <c r="B72" s="92" t="s">
        <v>331</v>
      </c>
      <c r="C72" s="127"/>
      <c r="D72" s="96"/>
      <c r="E72" s="204"/>
      <c r="F72" s="96"/>
      <c r="G72" s="96"/>
      <c r="H72" s="91"/>
      <c r="I72" s="122"/>
      <c r="J72" s="122"/>
      <c r="K72" s="295" t="s">
        <v>379</v>
      </c>
      <c r="M72" s="114"/>
      <c r="O72" s="98"/>
      <c r="Q72" s="118"/>
      <c r="R72" s="118"/>
    </row>
    <row r="73" spans="2:18" ht="15.75" thickBot="1" x14ac:dyDescent="0.3">
      <c r="B73" s="406" t="s">
        <v>478</v>
      </c>
      <c r="C73" s="407"/>
      <c r="D73" s="96"/>
      <c r="E73" s="91"/>
      <c r="F73" s="91"/>
      <c r="G73" s="91"/>
      <c r="H73" s="123" t="str">
        <f>IF(C73='Värden för bedömning'!D35,'Värden för bedömning'!B35,IF(C73='Värden för bedömning'!D36,'Värden för bedömning'!B36,IF(C73='Värden för bedömning'!D37,'Värden för bedömning'!B37,IF(C73='Värden för bedömning'!D38,'Värden för bedömning'!B38,"Ej ifyllt"))))</f>
        <v>Ej ifyllt</v>
      </c>
      <c r="I73" s="122"/>
      <c r="J73" s="122"/>
      <c r="K73" s="530"/>
      <c r="L73" s="119" t="str">
        <f>IF(H73="","",IF(H73="Ej ifyllt","Ej ifyllt",IF(H73="Ej uppfyllt",0,IF(H73="Steg 1",1,IF(H73="Steg 2",2,0)))))</f>
        <v>Ej ifyllt</v>
      </c>
      <c r="M73" s="114"/>
    </row>
    <row r="74" spans="2:18" ht="15.75" thickBot="1" x14ac:dyDescent="0.3">
      <c r="B74" s="406" t="s">
        <v>477</v>
      </c>
      <c r="C74" s="407"/>
      <c r="D74" s="96"/>
      <c r="E74" s="91"/>
      <c r="F74" s="91"/>
      <c r="G74" s="91"/>
      <c r="H74" s="123" t="str">
        <f>IF(C74='Värden för bedömning'!D35,'Värden för bedömning'!B35,IF(C74='Värden för bedömning'!D36,'Värden för bedömning'!B36,IF(C74='Värden för bedömning'!D37,'Värden för bedömning'!B37,IF(C74='Värden för bedömning'!D38,'Värden för bedömning'!B38,"Ej ifyllt"))))</f>
        <v>Ej ifyllt</v>
      </c>
      <c r="I74" s="122"/>
      <c r="J74" s="122"/>
      <c r="K74" s="530"/>
      <c r="L74" s="119" t="str">
        <f>IF(H74="","",IF(H74="Ej ifyllt","Ej ifyllt",IF(H74="Ej uppfyllt",0,IF(H74="Steg 1",1,IF(H74="Steg 2",2,0)))))</f>
        <v>Ej ifyllt</v>
      </c>
      <c r="M74" s="114"/>
    </row>
    <row r="75" spans="2:18" ht="15.75" thickBot="1" x14ac:dyDescent="0.3">
      <c r="B75" s="96" t="s">
        <v>87</v>
      </c>
      <c r="C75" s="407"/>
      <c r="D75" s="96"/>
      <c r="E75" s="96"/>
      <c r="F75" s="96"/>
      <c r="G75" s="96"/>
      <c r="H75" s="97" t="str">
        <f>IF(C75='Värden för bedömning'!D35,'Värden för bedömning'!B35,IF(C75='Värden för bedömning'!D36,'Värden för bedömning'!B36,IF(C75='Värden för bedömning'!D37,'Värden för bedömning'!B37,IF(C75='Värden för bedömning'!D38,'Värden för bedömning'!B38,"Ej ifyllt"))))</f>
        <v>Ej ifyllt</v>
      </c>
      <c r="I75" s="122"/>
      <c r="J75" s="122"/>
      <c r="K75" s="530"/>
      <c r="L75" s="119" t="str">
        <f>IF(H75="","",IF(H75="Ej ifyllt","Ej ifyllt",IF(H75="Ej uppfyllt",0,IF(H75="Steg 1",1,IF(H75="Steg 2",2,0)))))</f>
        <v>Ej ifyllt</v>
      </c>
      <c r="M75" s="114"/>
    </row>
    <row r="76" spans="2:18" ht="15" x14ac:dyDescent="0.25">
      <c r="B76" s="91"/>
      <c r="C76" s="90"/>
      <c r="D76" s="91"/>
      <c r="E76" s="96"/>
      <c r="F76" s="96"/>
      <c r="G76" s="96"/>
      <c r="H76" s="91"/>
      <c r="I76" s="122"/>
      <c r="J76" s="122"/>
      <c r="K76" s="530"/>
      <c r="M76" s="114"/>
    </row>
    <row r="77" spans="2:18" ht="15" x14ac:dyDescent="0.25">
      <c r="B77" s="91"/>
      <c r="C77" s="90"/>
      <c r="D77" s="91"/>
      <c r="E77" s="96"/>
      <c r="F77" s="96"/>
      <c r="G77" s="96"/>
      <c r="H77" s="91"/>
      <c r="I77" s="96"/>
      <c r="J77" s="96"/>
      <c r="K77" s="427"/>
      <c r="L77" s="475"/>
      <c r="M77" s="114"/>
    </row>
    <row r="78" spans="2:18" ht="15" x14ac:dyDescent="0.25">
      <c r="B78" s="91"/>
      <c r="C78" s="90"/>
      <c r="D78" s="91"/>
      <c r="E78" s="96"/>
      <c r="F78" s="96"/>
      <c r="G78" s="96"/>
      <c r="H78" s="91"/>
      <c r="I78" s="96"/>
      <c r="J78" s="96"/>
      <c r="K78" s="427"/>
      <c r="L78" s="475"/>
      <c r="M78" s="114"/>
    </row>
    <row r="79" spans="2:18" ht="15.75" thickBot="1" x14ac:dyDescent="0.3">
      <c r="B79" s="91"/>
      <c r="C79" s="90"/>
      <c r="D79" s="91"/>
      <c r="E79" s="96"/>
      <c r="F79" s="96"/>
      <c r="G79" s="96"/>
      <c r="H79" s="91"/>
      <c r="I79" s="96"/>
      <c r="J79" s="96"/>
      <c r="K79" s="427"/>
      <c r="L79" s="475"/>
      <c r="M79" s="114"/>
    </row>
    <row r="80" spans="2:18" ht="15.75" thickTop="1" x14ac:dyDescent="0.25">
      <c r="B80" s="91"/>
      <c r="C80" s="493" t="s">
        <v>198</v>
      </c>
      <c r="D80" s="494"/>
      <c r="E80" s="494"/>
      <c r="F80" s="495"/>
      <c r="G80" s="96"/>
      <c r="H80" s="91"/>
      <c r="I80" s="96"/>
      <c r="J80" s="96"/>
      <c r="K80" s="427"/>
      <c r="L80" s="221"/>
      <c r="M80" s="114"/>
    </row>
    <row r="81" spans="2:18" ht="15" x14ac:dyDescent="0.25">
      <c r="B81" s="91"/>
      <c r="C81" s="261"/>
      <c r="D81" s="262"/>
      <c r="E81" s="262"/>
      <c r="F81" s="263"/>
      <c r="G81" s="96"/>
      <c r="H81" s="91"/>
      <c r="I81" s="96"/>
      <c r="J81" s="96"/>
      <c r="K81" s="427"/>
      <c r="L81" s="221"/>
      <c r="M81" s="114"/>
    </row>
    <row r="82" spans="2:18" ht="15" x14ac:dyDescent="0.25">
      <c r="B82" s="91"/>
      <c r="C82" s="241" t="s">
        <v>0</v>
      </c>
      <c r="D82" s="120" t="s">
        <v>97</v>
      </c>
      <c r="E82" s="120" t="s">
        <v>13</v>
      </c>
      <c r="F82" s="242" t="s">
        <v>192</v>
      </c>
      <c r="G82" s="96"/>
      <c r="H82" s="91"/>
      <c r="I82" s="96"/>
      <c r="J82" s="96"/>
      <c r="K82" s="420"/>
      <c r="L82" s="221"/>
      <c r="M82" s="114"/>
    </row>
    <row r="83" spans="2:18" x14ac:dyDescent="0.2">
      <c r="B83" s="91"/>
      <c r="C83" s="236" t="s">
        <v>4</v>
      </c>
      <c r="D83" s="243" t="str">
        <f>IF(H48="Ej ifyllt","Ej ifyllt",IF(H48="Ej uppfyllt",0,IF(H48="Steg 1",1,IF(H48="Steg 2",2,0))))</f>
        <v>Ej ifyllt</v>
      </c>
      <c r="E83" s="105">
        <v>1</v>
      </c>
      <c r="F83" s="244" t="str">
        <f>IF(D83="Ej ifyllt","Ej ifyllt",IF(L83="x","",D83*E83))</f>
        <v>Ej ifyllt</v>
      </c>
      <c r="G83" s="96"/>
      <c r="H83" s="91"/>
      <c r="I83" s="96"/>
      <c r="J83" s="96"/>
      <c r="K83" s="420"/>
      <c r="L83" s="114" t="str">
        <f>IFERROR((D83*E83),"x")</f>
        <v>x</v>
      </c>
      <c r="M83" s="114"/>
    </row>
    <row r="84" spans="2:18" ht="28.5" x14ac:dyDescent="0.2">
      <c r="B84" s="91"/>
      <c r="C84" s="245" t="s">
        <v>205</v>
      </c>
      <c r="D84" s="246" t="str">
        <f>IF(OR(L54="Ej ifyllt",L59="Ej ifyllt",L62="Ej ifyllt",L63="Ej ifyllt",L64="Ej ifyllt"),"Ej ifyllt",(AVERAGE(L54,L59,L62,L63,L64)))</f>
        <v>Ej ifyllt</v>
      </c>
      <c r="E84" s="247">
        <v>1</v>
      </c>
      <c r="F84" s="244" t="str">
        <f>IF(D84="Ej ifyllt","Ej ifyllt",IF(L84="x","",D84*E84))</f>
        <v>Ej ifyllt</v>
      </c>
      <c r="G84" s="96"/>
      <c r="H84" s="91"/>
      <c r="I84" s="96"/>
      <c r="J84" s="96"/>
      <c r="K84" s="420"/>
      <c r="L84" s="114" t="str">
        <f t="shared" ref="L84" si="0">IFERROR((D84*E84),"x")</f>
        <v>x</v>
      </c>
      <c r="M84" s="128"/>
    </row>
    <row r="85" spans="2:18" x14ac:dyDescent="0.2">
      <c r="B85" s="91"/>
      <c r="C85" s="236" t="s">
        <v>86</v>
      </c>
      <c r="D85" s="246" t="str">
        <f>IF(OR(L69="Ej ifyllt",L73="Ej ifyllt",L74="Ej ifyllt",L75="Ej ifyllt"),"Ej ifyllt",(AVERAGE(L69,L73,L74,L75)))</f>
        <v>Ej ifyllt</v>
      </c>
      <c r="E85" s="105">
        <v>1</v>
      </c>
      <c r="F85" s="244" t="str">
        <f>IF(D85="Ej ifyllt","Ej ifyllt",IF(L85="x","",D85*E85))</f>
        <v>Ej ifyllt</v>
      </c>
      <c r="G85" s="96"/>
      <c r="H85" s="91"/>
      <c r="I85" s="96"/>
      <c r="J85" s="96"/>
      <c r="K85" s="420"/>
      <c r="L85" s="114" t="str">
        <f>IFERROR((D85*E85),"x")</f>
        <v>x</v>
      </c>
    </row>
    <row r="86" spans="2:18" x14ac:dyDescent="0.2">
      <c r="B86" s="91"/>
      <c r="C86" s="236"/>
      <c r="D86" s="105"/>
      <c r="E86" s="105"/>
      <c r="F86" s="237"/>
      <c r="G86" s="96"/>
      <c r="H86" s="91"/>
      <c r="I86" s="96"/>
      <c r="J86" s="96"/>
      <c r="K86" s="420"/>
      <c r="L86" s="221"/>
    </row>
    <row r="87" spans="2:18" ht="15.75" thickBot="1" x14ac:dyDescent="0.3">
      <c r="B87" s="91"/>
      <c r="C87" s="232" t="s">
        <v>191</v>
      </c>
      <c r="D87" s="233" t="e">
        <f>SUMIF(D83:D85,"&gt;=0",F83:F85)/SUMIF(D83:D85,"&gt;=0",E83:E85)</f>
        <v>#DIV/0!</v>
      </c>
      <c r="E87" s="234" t="e">
        <f>IF(D87&gt;='Värden för bedömning'!C7,'Värden för bedömning'!B7,IF(D87&gt;='Värden för bedömning'!C6,'Värden för bedömning'!B6,'Värden för bedömning'!B5))</f>
        <v>#DIV/0!</v>
      </c>
      <c r="F87" s="235"/>
      <c r="G87" s="164"/>
      <c r="H87" s="163"/>
      <c r="I87" s="96"/>
      <c r="J87" s="96"/>
      <c r="K87" s="420"/>
      <c r="L87" s="221"/>
    </row>
    <row r="88" spans="2:18" ht="15.75" thickTop="1" thickBot="1" x14ac:dyDescent="0.25">
      <c r="B88" s="91"/>
      <c r="C88" s="90"/>
      <c r="D88" s="91"/>
      <c r="E88" s="96"/>
      <c r="F88" s="96"/>
      <c r="G88" s="96"/>
      <c r="H88" s="91"/>
      <c r="I88" s="96"/>
      <c r="J88" s="96"/>
      <c r="K88" s="420"/>
      <c r="L88" s="221"/>
    </row>
    <row r="89" spans="2:18" ht="15" x14ac:dyDescent="0.2">
      <c r="B89" s="129" t="s">
        <v>10</v>
      </c>
      <c r="C89" s="86"/>
      <c r="D89" s="112"/>
      <c r="E89" s="109"/>
      <c r="F89" s="109"/>
      <c r="G89" s="109"/>
      <c r="H89" s="112"/>
      <c r="I89" s="109"/>
      <c r="J89" s="109"/>
      <c r="K89" s="528" t="s">
        <v>361</v>
      </c>
      <c r="L89" s="299"/>
    </row>
    <row r="90" spans="2:18" ht="15" x14ac:dyDescent="0.2">
      <c r="B90" s="129"/>
      <c r="C90" s="86"/>
      <c r="D90" s="112"/>
      <c r="E90" s="109"/>
      <c r="F90" s="109"/>
      <c r="G90" s="109"/>
      <c r="H90" s="112"/>
      <c r="I90" s="109"/>
      <c r="J90" s="109"/>
      <c r="K90" s="529"/>
      <c r="L90" s="299"/>
    </row>
    <row r="91" spans="2:18" ht="15" x14ac:dyDescent="0.2">
      <c r="B91" s="104" t="s">
        <v>11</v>
      </c>
      <c r="C91" s="81"/>
      <c r="D91" s="80"/>
      <c r="E91" s="82"/>
      <c r="F91" s="82"/>
      <c r="G91" s="82"/>
      <c r="H91" s="80"/>
      <c r="I91" s="82"/>
      <c r="J91" s="82"/>
      <c r="K91" s="295" t="s">
        <v>363</v>
      </c>
      <c r="L91" s="221"/>
    </row>
    <row r="92" spans="2:18" ht="15.75" thickBot="1" x14ac:dyDescent="0.3">
      <c r="B92" s="92" t="s">
        <v>91</v>
      </c>
      <c r="C92" s="204"/>
      <c r="D92" s="96"/>
      <c r="E92" s="96"/>
      <c r="F92" s="96"/>
      <c r="G92" s="96"/>
      <c r="H92" s="201"/>
      <c r="I92" s="96"/>
      <c r="J92" s="96"/>
      <c r="K92" s="530"/>
      <c r="L92" s="221"/>
      <c r="Q92" s="98"/>
      <c r="R92" s="124"/>
    </row>
    <row r="93" spans="2:18" ht="15" thickBot="1" x14ac:dyDescent="0.25">
      <c r="B93" s="91" t="s">
        <v>92</v>
      </c>
      <c r="C93" s="230"/>
      <c r="D93" s="96" t="s">
        <v>74</v>
      </c>
      <c r="E93" s="96"/>
      <c r="F93" s="96"/>
      <c r="G93" s="96"/>
      <c r="H93" s="123" t="str">
        <f>IF(C93="","Ej ifyllt",IF(C94="","",IF(C94&lt;'Värden för bedömning'!C54,'Värden för bedömning'!B54,(IF(C94&gt;='Värden för bedömning'!C56,'Värden för bedömning'!B56,'Värden för bedömning'!B55)))))</f>
        <v>Ej ifyllt</v>
      </c>
      <c r="I93" s="91"/>
      <c r="J93" s="91"/>
      <c r="K93" s="530"/>
      <c r="L93" s="119" t="str">
        <f>IF(L94="x","",IF(H93="Ej ifyllt","Ej ifyllt",IF(H93="Ej uppfyllt",0,IF(H93="Steg 1",1,IF(H93="Steg 2",2,0)))))</f>
        <v>Ej ifyllt</v>
      </c>
      <c r="R93" s="118"/>
    </row>
    <row r="94" spans="2:18" ht="14.25" customHeight="1" x14ac:dyDescent="0.2">
      <c r="B94" s="202" t="s">
        <v>310</v>
      </c>
      <c r="C94" s="160" t="str">
        <f>IF(C19=0,"",C93/C19)</f>
        <v/>
      </c>
      <c r="D94" s="499" t="e">
        <f>IF(AVERAGE(C94,C97)&lt;'Värden för bedömning'!C58,"Denna indikator måste uppfyllas för att supercykelvägen ska kunna bedömas",IF(AVERAGE(C94,C97)="","Denna indikator måste uppfyllas för att supercykelvägen ska kunna bedömas",""))</f>
        <v>#DIV/0!</v>
      </c>
      <c r="E94" s="499"/>
      <c r="F94" s="499"/>
      <c r="G94" s="499"/>
      <c r="H94" s="96"/>
      <c r="I94" s="91"/>
      <c r="J94" s="91"/>
      <c r="K94" s="530"/>
      <c r="L94" s="114" t="str">
        <f>IFERROR((C94),"x")</f>
        <v/>
      </c>
      <c r="R94" s="118"/>
    </row>
    <row r="95" spans="2:18" ht="15" customHeight="1" thickBot="1" x14ac:dyDescent="0.25">
      <c r="B95" s="202"/>
      <c r="C95" s="160"/>
      <c r="D95" s="499"/>
      <c r="E95" s="499"/>
      <c r="F95" s="499"/>
      <c r="G95" s="499"/>
      <c r="H95" s="96"/>
      <c r="I95" s="91"/>
      <c r="J95" s="91"/>
      <c r="K95" s="420"/>
      <c r="R95" s="118"/>
    </row>
    <row r="96" spans="2:18" ht="15" thickBot="1" x14ac:dyDescent="0.25">
      <c r="B96" s="91" t="s">
        <v>289</v>
      </c>
      <c r="C96" s="230"/>
      <c r="D96" s="91" t="s">
        <v>74</v>
      </c>
      <c r="E96" s="91"/>
      <c r="F96" s="91"/>
      <c r="G96" s="91"/>
      <c r="H96" s="123" t="str">
        <f>IF(C96="","Ej ifyllt",IF(C97="","",IF(C97&lt;'Värden för bedömning'!C59,'Värden för bedömning'!B59,(IF(C97&gt;='Värden för bedömning'!C60,'Värden för bedömning'!B61,'Värden för bedömning'!B60)))))</f>
        <v>Ej ifyllt</v>
      </c>
      <c r="I96" s="91"/>
      <c r="J96" s="91"/>
      <c r="K96" s="420"/>
      <c r="L96" s="119" t="str">
        <f>IF(L97="x","",IF(H96="Ej ifyllt","Ej ifyllt",IF(H96="Ej uppfyllt",0,IF(H96="Steg 1",1,IF(H96="Steg 2",2,0)))))</f>
        <v>Ej ifyllt</v>
      </c>
      <c r="R96" s="118"/>
    </row>
    <row r="97" spans="2:19" x14ac:dyDescent="0.2">
      <c r="B97" s="215" t="s">
        <v>290</v>
      </c>
      <c r="C97" s="197" t="str">
        <f>IF(C20=0,"",C96/C20)</f>
        <v/>
      </c>
      <c r="D97" s="91"/>
      <c r="E97" s="91"/>
      <c r="F97" s="91"/>
      <c r="G97" s="91"/>
      <c r="H97" s="91"/>
      <c r="I97" s="91"/>
      <c r="J97" s="91"/>
      <c r="K97" s="420"/>
      <c r="L97" s="114" t="str">
        <f>IFERROR((H96),"x")</f>
        <v>Ej ifyllt</v>
      </c>
      <c r="R97" s="118"/>
    </row>
    <row r="98" spans="2:19" x14ac:dyDescent="0.2">
      <c r="B98" s="91"/>
      <c r="C98" s="204"/>
      <c r="D98" s="96"/>
      <c r="E98" s="96"/>
      <c r="F98" s="96"/>
      <c r="G98" s="96"/>
      <c r="H98" s="91"/>
      <c r="I98" s="96"/>
      <c r="J98" s="96"/>
      <c r="K98" s="420"/>
      <c r="L98" s="299"/>
    </row>
    <row r="99" spans="2:19" ht="15" x14ac:dyDescent="0.2">
      <c r="B99" s="104" t="s">
        <v>12</v>
      </c>
      <c r="C99" s="105"/>
      <c r="D99" s="82"/>
      <c r="E99" s="82"/>
      <c r="F99" s="82"/>
      <c r="G99" s="82"/>
      <c r="H99" s="80"/>
      <c r="I99" s="82"/>
      <c r="J99" s="82"/>
      <c r="K99" s="295" t="s">
        <v>365</v>
      </c>
      <c r="L99" s="299"/>
    </row>
    <row r="100" spans="2:19" ht="15" thickBot="1" x14ac:dyDescent="0.25">
      <c r="B100" s="92" t="s">
        <v>99</v>
      </c>
      <c r="C100" s="204"/>
      <c r="D100" s="96"/>
      <c r="E100" s="96"/>
      <c r="F100" s="96"/>
      <c r="G100" s="96"/>
      <c r="H100" s="91"/>
      <c r="I100" s="96"/>
      <c r="J100" s="96"/>
      <c r="K100" s="530"/>
      <c r="L100" s="299"/>
    </row>
    <row r="101" spans="2:19" ht="34.5" customHeight="1" thickBot="1" x14ac:dyDescent="0.25">
      <c r="B101" s="130" t="s">
        <v>100</v>
      </c>
      <c r="C101" s="506"/>
      <c r="D101" s="507"/>
      <c r="E101" s="508"/>
      <c r="F101" s="96"/>
      <c r="G101" s="96"/>
      <c r="H101" s="97" t="str">
        <f>IF(C101='Värden för bedömning'!C64,'Värden för bedömning'!B64,IF(C101='Värden för bedömning'!C65,'Värden för bedömning'!B65,IF(C101='Värden för bedömning'!C66,'Värden för bedömning'!B66,"Ej ifyllt")))</f>
        <v>Ej ifyllt</v>
      </c>
      <c r="I101" s="96"/>
      <c r="J101" s="96"/>
      <c r="K101" s="530"/>
      <c r="L101" s="299"/>
      <c r="R101" s="116"/>
    </row>
    <row r="102" spans="2:19" x14ac:dyDescent="0.2">
      <c r="B102" s="131"/>
      <c r="C102" s="204"/>
      <c r="D102" s="132"/>
      <c r="E102" s="132"/>
      <c r="F102" s="132"/>
      <c r="G102" s="132"/>
      <c r="H102" s="132"/>
      <c r="I102" s="132"/>
      <c r="J102" s="132"/>
      <c r="K102" s="530"/>
      <c r="L102" s="298"/>
      <c r="M102" s="88"/>
      <c r="N102" s="88"/>
      <c r="O102" s="88"/>
      <c r="P102" s="88"/>
      <c r="Q102" s="88"/>
      <c r="R102" s="88"/>
      <c r="S102" s="88"/>
    </row>
    <row r="103" spans="2:19" ht="15" x14ac:dyDescent="0.2">
      <c r="B103" s="104" t="s">
        <v>185</v>
      </c>
      <c r="C103" s="133"/>
      <c r="D103" s="133"/>
      <c r="E103" s="133"/>
      <c r="F103" s="133"/>
      <c r="G103" s="133"/>
      <c r="H103" s="133"/>
      <c r="I103" s="133"/>
      <c r="J103" s="133"/>
      <c r="K103" s="295" t="s">
        <v>364</v>
      </c>
      <c r="L103" s="300"/>
      <c r="M103" s="118"/>
      <c r="N103" s="118"/>
    </row>
    <row r="104" spans="2:19" x14ac:dyDescent="0.2">
      <c r="B104" s="203" t="s">
        <v>188</v>
      </c>
      <c r="C104" s="101"/>
      <c r="D104" s="101"/>
      <c r="E104" s="101"/>
      <c r="F104" s="101"/>
      <c r="G104" s="101"/>
      <c r="H104" s="101"/>
      <c r="I104" s="101"/>
      <c r="J104" s="101"/>
      <c r="K104" s="530"/>
      <c r="L104" s="300"/>
      <c r="M104" s="118"/>
      <c r="N104" s="118"/>
    </row>
    <row r="105" spans="2:19" x14ac:dyDescent="0.2">
      <c r="B105" s="149"/>
      <c r="C105" s="101"/>
      <c r="D105" s="101"/>
      <c r="E105" s="101"/>
      <c r="F105" s="101"/>
      <c r="G105" s="101"/>
      <c r="H105" s="101"/>
      <c r="I105" s="101"/>
      <c r="J105" s="101"/>
      <c r="K105" s="530"/>
      <c r="L105" s="300"/>
      <c r="M105" s="118"/>
      <c r="N105" s="118"/>
    </row>
    <row r="106" spans="2:19" ht="15.75" thickBot="1" x14ac:dyDescent="0.3">
      <c r="B106" s="149"/>
      <c r="C106" s="149"/>
      <c r="D106" s="149"/>
      <c r="E106" s="149"/>
      <c r="F106" s="96"/>
      <c r="G106" s="96"/>
      <c r="H106" s="96"/>
      <c r="I106" s="96"/>
      <c r="J106" s="101"/>
      <c r="K106" s="530"/>
      <c r="L106" s="301"/>
      <c r="M106" s="118"/>
      <c r="N106" s="118"/>
    </row>
    <row r="107" spans="2:19" ht="33" customHeight="1" x14ac:dyDescent="0.25">
      <c r="B107" s="101"/>
      <c r="C107" s="490" t="s">
        <v>392</v>
      </c>
      <c r="D107" s="491"/>
      <c r="E107" s="492"/>
      <c r="F107" s="96"/>
      <c r="G107" s="525" t="s">
        <v>391</v>
      </c>
      <c r="H107" s="526"/>
      <c r="I107" s="527"/>
      <c r="J107" s="101"/>
      <c r="K107" s="428"/>
      <c r="L107" s="301"/>
      <c r="M107" s="118"/>
      <c r="N107" s="118"/>
    </row>
    <row r="108" spans="2:19" ht="15.75" thickBot="1" x14ac:dyDescent="0.3">
      <c r="B108" s="205" t="s">
        <v>169</v>
      </c>
      <c r="C108" s="249" t="s">
        <v>173</v>
      </c>
      <c r="D108" s="206" t="s">
        <v>341</v>
      </c>
      <c r="E108" s="250" t="s">
        <v>174</v>
      </c>
      <c r="F108" s="96"/>
      <c r="G108" s="249" t="s">
        <v>175</v>
      </c>
      <c r="H108" s="206" t="s">
        <v>344</v>
      </c>
      <c r="I108" s="250" t="s">
        <v>176</v>
      </c>
      <c r="J108" s="101"/>
      <c r="K108" s="428"/>
      <c r="L108" s="301"/>
      <c r="M108" s="118"/>
      <c r="N108" s="118"/>
    </row>
    <row r="109" spans="2:19" ht="15.75" thickBot="1" x14ac:dyDescent="0.3">
      <c r="B109" s="207" t="s">
        <v>171</v>
      </c>
      <c r="C109" s="251"/>
      <c r="D109" s="230"/>
      <c r="E109" s="252"/>
      <c r="F109" s="96"/>
      <c r="G109" s="251"/>
      <c r="H109" s="230"/>
      <c r="I109" s="252"/>
      <c r="J109" s="101"/>
      <c r="K109" s="428"/>
      <c r="L109" s="301"/>
      <c r="M109" s="118"/>
      <c r="N109" s="118"/>
    </row>
    <row r="110" spans="2:19" ht="15.75" thickBot="1" x14ac:dyDescent="0.3">
      <c r="B110" s="205"/>
      <c r="C110" s="249" t="s">
        <v>177</v>
      </c>
      <c r="D110" s="206" t="s">
        <v>342</v>
      </c>
      <c r="E110" s="250" t="s">
        <v>178</v>
      </c>
      <c r="F110" s="96"/>
      <c r="G110" s="249" t="s">
        <v>179</v>
      </c>
      <c r="H110" s="206" t="s">
        <v>345</v>
      </c>
      <c r="I110" s="250" t="s">
        <v>180</v>
      </c>
      <c r="J110" s="101"/>
      <c r="K110" s="428"/>
      <c r="L110" s="223"/>
      <c r="M110" s="118"/>
      <c r="N110" s="118"/>
    </row>
    <row r="111" spans="2:19" ht="15.75" thickBot="1" x14ac:dyDescent="0.3">
      <c r="B111" s="207" t="s">
        <v>170</v>
      </c>
      <c r="C111" s="251"/>
      <c r="D111" s="230"/>
      <c r="E111" s="252"/>
      <c r="F111" s="96"/>
      <c r="G111" s="251"/>
      <c r="H111" s="230"/>
      <c r="I111" s="252"/>
      <c r="J111" s="101"/>
      <c r="K111" s="428"/>
      <c r="L111" s="223"/>
      <c r="M111" s="134"/>
      <c r="N111" s="118"/>
    </row>
    <row r="112" spans="2:19" ht="15.75" thickBot="1" x14ac:dyDescent="0.3">
      <c r="B112" s="205"/>
      <c r="C112" s="249" t="s">
        <v>181</v>
      </c>
      <c r="D112" s="208" t="s">
        <v>343</v>
      </c>
      <c r="E112" s="250" t="s">
        <v>182</v>
      </c>
      <c r="F112" s="96"/>
      <c r="G112" s="249" t="s">
        <v>183</v>
      </c>
      <c r="H112" s="208" t="s">
        <v>346</v>
      </c>
      <c r="I112" s="250" t="s">
        <v>184</v>
      </c>
      <c r="J112" s="101"/>
      <c r="K112" s="428"/>
      <c r="L112" s="223"/>
      <c r="M112" s="118"/>
      <c r="N112" s="118"/>
    </row>
    <row r="113" spans="2:14" ht="15.75" thickBot="1" x14ac:dyDescent="0.3">
      <c r="B113" s="207" t="s">
        <v>172</v>
      </c>
      <c r="C113" s="253"/>
      <c r="D113" s="254"/>
      <c r="E113" s="255"/>
      <c r="F113" s="96"/>
      <c r="G113" s="253"/>
      <c r="H113" s="254"/>
      <c r="I113" s="255"/>
      <c r="J113" s="101"/>
      <c r="K113" s="428"/>
      <c r="L113" s="223"/>
      <c r="M113" s="118"/>
      <c r="N113" s="118"/>
    </row>
    <row r="114" spans="2:14" ht="15" x14ac:dyDescent="0.25">
      <c r="B114" s="209"/>
      <c r="C114" s="209"/>
      <c r="D114" s="209"/>
      <c r="E114" s="209"/>
      <c r="F114" s="209"/>
      <c r="G114" s="209"/>
      <c r="H114" s="209"/>
      <c r="I114" s="209"/>
      <c r="J114" s="101"/>
      <c r="K114" s="428"/>
      <c r="L114" s="224"/>
      <c r="N114" s="113"/>
    </row>
    <row r="115" spans="2:14" ht="15" thickBot="1" x14ac:dyDescent="0.25">
      <c r="B115" s="209"/>
      <c r="C115" s="209"/>
      <c r="D115" s="209"/>
      <c r="E115" s="209"/>
      <c r="F115" s="209"/>
      <c r="G115" s="209"/>
      <c r="H115" s="209"/>
      <c r="I115" s="209"/>
      <c r="J115" s="101"/>
      <c r="K115" s="428"/>
      <c r="L115" s="224"/>
    </row>
    <row r="116" spans="2:14" ht="15" x14ac:dyDescent="0.25">
      <c r="B116" s="209"/>
      <c r="C116" s="490" t="s">
        <v>58</v>
      </c>
      <c r="D116" s="491"/>
      <c r="E116" s="492"/>
      <c r="F116" s="209"/>
      <c r="G116" s="91"/>
      <c r="H116" s="91"/>
      <c r="I116" s="91"/>
      <c r="J116" s="101"/>
      <c r="K116" s="428"/>
      <c r="L116" s="223"/>
    </row>
    <row r="117" spans="2:14" ht="15.75" thickBot="1" x14ac:dyDescent="0.3">
      <c r="B117" s="205" t="s">
        <v>169</v>
      </c>
      <c r="C117" s="249" t="s">
        <v>173</v>
      </c>
      <c r="D117" s="206" t="s">
        <v>341</v>
      </c>
      <c r="E117" s="250" t="s">
        <v>174</v>
      </c>
      <c r="F117" s="96"/>
      <c r="G117" s="209"/>
      <c r="H117" s="209"/>
      <c r="I117" s="209"/>
      <c r="J117" s="101"/>
      <c r="K117" s="428"/>
      <c r="L117" s="223"/>
      <c r="M117" s="118"/>
      <c r="N117" s="118"/>
    </row>
    <row r="118" spans="2:14" ht="15.75" thickBot="1" x14ac:dyDescent="0.3">
      <c r="B118" s="207" t="s">
        <v>171</v>
      </c>
      <c r="C118" s="251"/>
      <c r="D118" s="230"/>
      <c r="E118" s="252"/>
      <c r="F118" s="96"/>
      <c r="G118" s="209"/>
      <c r="H118" s="209"/>
      <c r="I118" s="209"/>
      <c r="J118" s="209"/>
      <c r="K118" s="428"/>
      <c r="L118" s="223"/>
      <c r="M118" s="118"/>
      <c r="N118" s="118"/>
    </row>
    <row r="119" spans="2:14" ht="15.75" thickBot="1" x14ac:dyDescent="0.3">
      <c r="B119" s="205"/>
      <c r="C119" s="249" t="s">
        <v>177</v>
      </c>
      <c r="D119" s="206" t="s">
        <v>342</v>
      </c>
      <c r="E119" s="250" t="s">
        <v>178</v>
      </c>
      <c r="F119" s="96"/>
      <c r="G119" s="209"/>
      <c r="H119" s="209"/>
      <c r="I119" s="209"/>
      <c r="J119" s="209"/>
      <c r="K119" s="428"/>
      <c r="L119" s="223"/>
      <c r="M119" s="118"/>
      <c r="N119" s="118"/>
    </row>
    <row r="120" spans="2:14" ht="15.75" thickBot="1" x14ac:dyDescent="0.3">
      <c r="B120" s="207" t="s">
        <v>170</v>
      </c>
      <c r="C120" s="251"/>
      <c r="D120" s="230"/>
      <c r="E120" s="252"/>
      <c r="F120" s="96"/>
      <c r="G120" s="209"/>
      <c r="H120" s="209"/>
      <c r="I120" s="209"/>
      <c r="J120" s="209"/>
      <c r="K120" s="428"/>
      <c r="L120" s="223"/>
      <c r="M120" s="118"/>
      <c r="N120" s="118"/>
    </row>
    <row r="121" spans="2:14" ht="15.75" thickBot="1" x14ac:dyDescent="0.3">
      <c r="B121" s="205"/>
      <c r="C121" s="249" t="s">
        <v>181</v>
      </c>
      <c r="D121" s="208" t="s">
        <v>343</v>
      </c>
      <c r="E121" s="250" t="s">
        <v>182</v>
      </c>
      <c r="F121" s="96"/>
      <c r="G121" s="209"/>
      <c r="H121" s="209"/>
      <c r="I121" s="209"/>
      <c r="J121" s="209"/>
      <c r="K121" s="429"/>
      <c r="L121" s="223"/>
      <c r="M121" s="118"/>
      <c r="N121" s="118"/>
    </row>
    <row r="122" spans="2:14" ht="15.75" thickBot="1" x14ac:dyDescent="0.3">
      <c r="B122" s="207" t="s">
        <v>172</v>
      </c>
      <c r="C122" s="253"/>
      <c r="D122" s="254"/>
      <c r="E122" s="255"/>
      <c r="F122" s="96"/>
      <c r="G122" s="207"/>
      <c r="H122" s="90" t="s">
        <v>14</v>
      </c>
      <c r="I122" s="204"/>
      <c r="J122" s="204"/>
      <c r="K122" s="429"/>
      <c r="L122" s="223"/>
      <c r="M122" s="118"/>
      <c r="N122" s="118"/>
    </row>
    <row r="123" spans="2:14" ht="15" thickBot="1" x14ac:dyDescent="0.25">
      <c r="B123" s="96"/>
      <c r="C123" s="96"/>
      <c r="D123" s="96"/>
      <c r="E123" s="96"/>
      <c r="F123" s="96"/>
      <c r="G123" s="149" t="s">
        <v>186</v>
      </c>
      <c r="H123" s="210" t="str">
        <f>IFERROR(IF(AND((Utvärderingsverktyg!C109+Utvärderingsverktyg!C111+Utvärderingsverktyg!C113+Utvärderingsverktyg!G109+Utvärderingsverktyg!G111+Utvärderingsverktyg!G113)&lt;='Värden för bedömning'!C73,((Utvärderingsverktyg!E109+Utvärderingsverktyg!E111+Utvärderingsverktyg!E113+Utvärderingsverktyg!I109+Utvärderingsverktyg!I111+Utvärderingsverktyg!I113)/Utvärderingsverktyg!D132)&gt;='Värden för bedömning'!C74),'Värden för bedömning'!B74,
(IF((Utvärderingsverktyg!C109+Utvärderingsverktyg!C111+Utvärderingsverktyg!C113+Utvärderingsverktyg!G109+Utvärderingsverktyg!G111+Utvärderingsverktyg!G113)&lt;='Värden för bedömning'!C73,'Värden för bedömning'!B73,'Värden för bedömning'!B72))),"Ej ifyllt")</f>
        <v>Ej ifyllt</v>
      </c>
      <c r="I123" s="204"/>
      <c r="J123" s="204"/>
      <c r="K123" s="429"/>
      <c r="L123" s="114">
        <f>IF(H123="Ej uppfyllt",0,IF(H123="Steg 1",1,IF(H123="Steg 2",2,0)))</f>
        <v>0</v>
      </c>
      <c r="M123" s="118"/>
      <c r="N123" s="118"/>
    </row>
    <row r="124" spans="2:14" ht="15.75" thickBot="1" x14ac:dyDescent="0.3">
      <c r="B124" s="205"/>
      <c r="C124" s="256" t="s">
        <v>18</v>
      </c>
      <c r="D124" s="91"/>
      <c r="E124" s="204"/>
      <c r="F124" s="96"/>
      <c r="G124" s="149" t="s">
        <v>58</v>
      </c>
      <c r="H124" s="210" t="str">
        <f>IFERROR(IF(AND((Utvärderingsverktyg!C118+Utvärderingsverktyg!C120+Utvärderingsverktyg!C122)&lt;='Värden för bedömning'!D73,((Utvärderingsverktyg!E118+Utvärderingsverktyg!E120+Utvärderingsverktyg!E122)/Utvärderingsverktyg!D133)&gt;='Värden för bedömning'!D74),'Värden för bedömning'!B74,
(IF(((Utvärderingsverktyg!C118+Utvärderingsverktyg!C120+Utvärderingsverktyg!C122)/D133)&lt;='Värden för bedömning'!D73,'Värden för bedömning'!B73,'Värden för bedömning'!B72))),"Ej ifyllt")</f>
        <v>Ej ifyllt</v>
      </c>
      <c r="I124" s="91"/>
      <c r="J124" s="91"/>
      <c r="K124" s="429"/>
      <c r="L124" s="114">
        <f>IF(H124="Ej uppfyllt",0,IF(H124="Steg 1",1,IF(H124="Steg 2",2,0)))</f>
        <v>0</v>
      </c>
      <c r="M124" s="118"/>
      <c r="N124" s="118"/>
    </row>
    <row r="125" spans="2:14" ht="15" thickBot="1" x14ac:dyDescent="0.25">
      <c r="B125" s="207" t="s">
        <v>45</v>
      </c>
      <c r="C125" s="230"/>
      <c r="D125" s="91" t="s">
        <v>39</v>
      </c>
      <c r="E125" s="204"/>
      <c r="F125" s="96"/>
      <c r="G125" s="149"/>
      <c r="H125" s="204"/>
      <c r="I125" s="204"/>
      <c r="J125" s="204"/>
      <c r="K125" s="429"/>
      <c r="M125" s="118"/>
      <c r="N125" s="118"/>
    </row>
    <row r="126" spans="2:14" ht="15" thickBot="1" x14ac:dyDescent="0.25">
      <c r="B126" s="207" t="s">
        <v>44</v>
      </c>
      <c r="C126" s="230"/>
      <c r="D126" s="91" t="s">
        <v>39</v>
      </c>
      <c r="E126" s="91"/>
      <c r="F126" s="91"/>
      <c r="G126" s="207"/>
      <c r="H126" s="90" t="s">
        <v>187</v>
      </c>
      <c r="I126" s="204"/>
      <c r="J126" s="204"/>
      <c r="K126" s="429"/>
      <c r="L126" s="225"/>
      <c r="M126" s="118"/>
      <c r="N126" s="118"/>
    </row>
    <row r="127" spans="2:14" ht="15" thickBot="1" x14ac:dyDescent="0.25">
      <c r="B127" s="403" t="s">
        <v>43</v>
      </c>
      <c r="C127" s="230"/>
      <c r="D127" s="91" t="s">
        <v>39</v>
      </c>
      <c r="E127" s="204"/>
      <c r="F127" s="96"/>
      <c r="G127" s="149" t="s">
        <v>186</v>
      </c>
      <c r="H127" s="210" t="str">
        <f>IFERROR(IF((SUM(C109:E109,C111:E111,G109:I109,G111:I111))/(SUM(C109:E109,C111:E111,C113:E113,G109:I109,G111:I111,G113:I113))&gt;='Värden för bedömning'!C79,'Värden för bedömning'!B79,(IF(SUM((C109:E109,C111:E111,G109:I109,G111:I111))/(SUM(C109:E109,C111:E111,C113:E113,G109:I109,G111:I111,G113:I113))&gt;='Värden för bedömning'!C78,'Värden för bedömning'!B78,'Värden för bedömning'!B77))),"Ej ifyllt")</f>
        <v>Ej ifyllt</v>
      </c>
      <c r="I127" s="204"/>
      <c r="J127" s="204"/>
      <c r="K127" s="429"/>
      <c r="L127" s="114">
        <f>IF(H127="Ej uppfyllt",0,IF(H127="Steg 1",1,IF(H127="Steg 2",2,0)))</f>
        <v>0</v>
      </c>
      <c r="M127" s="118"/>
      <c r="N127" s="118"/>
    </row>
    <row r="128" spans="2:14" ht="15" thickBot="1" x14ac:dyDescent="0.25">
      <c r="B128" s="204"/>
      <c r="C128" s="204"/>
      <c r="D128" s="204"/>
      <c r="E128" s="204"/>
      <c r="F128" s="96"/>
      <c r="G128" s="149" t="s">
        <v>58</v>
      </c>
      <c r="H128" s="210" t="str">
        <f>IFERROR(IF((SUM(C118:E118,C120:E120))/(SUM(C118:E118,C120:E120,C122:E122))&gt;='Värden för bedömning'!D79,'Värden för bedömning'!B79,(IF(SUM((C118:E118,C120:E120))/(SUM(C118:E118,C120:E120,C122:E122))&gt;='Värden för bedömning'!D78,'Värden för bedömning'!B78,'Värden för bedömning'!B77))),"Ej ifyllt")</f>
        <v>Ej ifyllt</v>
      </c>
      <c r="I128" s="204"/>
      <c r="J128" s="204"/>
      <c r="K128" s="429"/>
      <c r="L128" s="114">
        <f>IF(H128="Ej uppfyllt",0,IF(H128="Steg 1",1,IF(H128="Steg 2",2,0)))</f>
        <v>0</v>
      </c>
      <c r="M128" s="118"/>
      <c r="N128" s="118"/>
    </row>
    <row r="129" spans="2:18" x14ac:dyDescent="0.2">
      <c r="B129" s="204"/>
      <c r="C129" s="204"/>
      <c r="D129" s="204"/>
      <c r="E129" s="204"/>
      <c r="F129" s="96"/>
      <c r="G129" s="96"/>
      <c r="H129" s="96"/>
      <c r="I129" s="96"/>
      <c r="J129" s="96"/>
      <c r="K129" s="429"/>
      <c r="M129" s="118"/>
      <c r="N129" s="118"/>
    </row>
    <row r="130" spans="2:18" ht="15" thickBot="1" x14ac:dyDescent="0.25">
      <c r="B130" s="204"/>
      <c r="C130" s="204"/>
      <c r="D130" s="207"/>
      <c r="E130" s="91"/>
      <c r="F130" s="91"/>
      <c r="G130" s="91"/>
      <c r="H130" s="91"/>
      <c r="I130" s="91"/>
      <c r="J130" s="91"/>
      <c r="K130" s="429"/>
      <c r="N130" s="118"/>
    </row>
    <row r="131" spans="2:18" ht="15" x14ac:dyDescent="0.25">
      <c r="B131" s="204"/>
      <c r="C131" s="306"/>
      <c r="D131" s="313" t="s">
        <v>396</v>
      </c>
      <c r="E131" s="313" t="s">
        <v>394</v>
      </c>
      <c r="F131" s="313" t="s">
        <v>207</v>
      </c>
      <c r="G131" s="314" t="s">
        <v>395</v>
      </c>
      <c r="H131" s="96"/>
      <c r="I131" s="91"/>
      <c r="J131" s="91"/>
      <c r="K131" s="429"/>
      <c r="N131" s="118"/>
    </row>
    <row r="132" spans="2:18" x14ac:dyDescent="0.2">
      <c r="B132" s="204"/>
      <c r="C132" s="307" t="s">
        <v>101</v>
      </c>
      <c r="D132" s="247">
        <f>SUM(C109:E109,C111:E111,C113:E113,G109:I109,G111:I111,G113:I113)</f>
        <v>0</v>
      </c>
      <c r="E132" s="305" t="str">
        <f>IFERROR((1-(SUM(C109,C111,C113,G109,G111,G113))/D132),"")</f>
        <v/>
      </c>
      <c r="F132" s="305" t="str">
        <f>IFERROR(((SUM(E109,E111,E113,I109,I111,I113))/D132),"")</f>
        <v/>
      </c>
      <c r="G132" s="308" t="str">
        <f>IFERROR(SUM(C109:E109,C111:E111,G109:I109,G111:I111)/SUM(C109:E109,C111:E111,C113:E113,G109:I109,G111:I111,G113:I113),"")</f>
        <v/>
      </c>
      <c r="H132" s="96"/>
      <c r="I132" s="91"/>
      <c r="J132" s="91"/>
      <c r="K132" s="429"/>
      <c r="M132" s="116"/>
      <c r="N132" s="118"/>
    </row>
    <row r="133" spans="2:18" x14ac:dyDescent="0.2">
      <c r="B133" s="204"/>
      <c r="C133" s="307" t="s">
        <v>58</v>
      </c>
      <c r="D133" s="247">
        <f>SUM(C118:E118,C120:E120,C122:E122)</f>
        <v>0</v>
      </c>
      <c r="E133" s="305" t="str">
        <f>IFERROR((1-(SUM(C118,C120,C122))/D133),"")</f>
        <v/>
      </c>
      <c r="F133" s="305" t="str">
        <f>IFERROR(((SUM(E118,E120,E122))/D133),"")</f>
        <v/>
      </c>
      <c r="G133" s="308" t="str">
        <f>IFERROR(SUM(C118:E118,C120:E120)/SUM(C118:E118,C120:E120,C122:E122),"")</f>
        <v/>
      </c>
      <c r="H133" s="96"/>
      <c r="I133" s="91"/>
      <c r="J133" s="91"/>
      <c r="K133" s="429"/>
      <c r="M133" s="136"/>
      <c r="N133" s="118"/>
    </row>
    <row r="134" spans="2:18" x14ac:dyDescent="0.2">
      <c r="B134" s="204"/>
      <c r="C134" s="307" t="s">
        <v>18</v>
      </c>
      <c r="D134" s="247">
        <f>SUM(C125:C127)</f>
        <v>0</v>
      </c>
      <c r="E134" s="105" t="s">
        <v>218</v>
      </c>
      <c r="F134" s="105" t="s">
        <v>218</v>
      </c>
      <c r="G134" s="293" t="s">
        <v>218</v>
      </c>
      <c r="H134" s="96"/>
      <c r="I134" s="91"/>
      <c r="J134" s="91"/>
      <c r="K134" s="429"/>
      <c r="M134" s="136"/>
      <c r="N134" s="118"/>
    </row>
    <row r="135" spans="2:18" ht="15" thickBot="1" x14ac:dyDescent="0.25">
      <c r="B135" s="204"/>
      <c r="C135" s="309" t="s">
        <v>393</v>
      </c>
      <c r="D135" s="310">
        <f>SUM(C109:E109,C111:E111,C113:E113,G109:I109,G111:I111,G113:I113,C118:E118,C120:E120,C122:E122,C125,C126,C127)</f>
        <v>0</v>
      </c>
      <c r="E135" s="311" t="str">
        <f>IFERROR(1-((SUM(C109,C111,C113,G109,G111,G113,C118,C120,C122)))/(D132+D133),"")</f>
        <v/>
      </c>
      <c r="F135" s="311" t="str">
        <f>IFERROR(((SUM(E109,E111,E113,I109,I111,I113,E118,E120,E122)))/(D132+D133),"")</f>
        <v/>
      </c>
      <c r="G135" s="312" t="str">
        <f>IFERROR(SUM(C109:E109,C111:E111,G109:I109,G111:I111,C118:E118,C120:E120)/SUM(C109:E109,C111:E111,C113:E113,G109:I109,G111:I111,G113:I113,C118:E118,C120:E120,C122:E122),"")</f>
        <v/>
      </c>
      <c r="H135" s="96"/>
      <c r="I135" s="91"/>
      <c r="J135" s="91"/>
      <c r="K135" s="429"/>
      <c r="M135" s="116"/>
      <c r="N135" s="118"/>
    </row>
    <row r="136" spans="2:18" ht="15" x14ac:dyDescent="0.25">
      <c r="B136" s="204"/>
      <c r="C136" s="302"/>
      <c r="D136" s="304" t="str">
        <f>IF(D135=0,"",IF(D135&lt;C14,"Summan är mindre än SCV-sträckan",IF(D135&gt;C14,"Summan är större än SCV-sträckan","")))</f>
        <v/>
      </c>
      <c r="E136" s="302"/>
      <c r="F136" s="302"/>
      <c r="G136" s="303"/>
      <c r="H136" s="96"/>
      <c r="I136" s="91"/>
      <c r="J136" s="91"/>
      <c r="K136" s="429"/>
      <c r="M136" s="114"/>
      <c r="N136" s="118"/>
    </row>
    <row r="137" spans="2:18" x14ac:dyDescent="0.2">
      <c r="B137" s="207"/>
      <c r="C137" s="207"/>
      <c r="D137" s="207"/>
      <c r="E137" s="207"/>
      <c r="F137" s="91"/>
      <c r="G137" s="207"/>
      <c r="H137" s="207"/>
      <c r="I137" s="211"/>
      <c r="J137" s="211"/>
      <c r="K137" s="430"/>
      <c r="M137" s="114"/>
    </row>
    <row r="138" spans="2:18" ht="15" x14ac:dyDescent="0.25">
      <c r="B138" s="83" t="s">
        <v>110</v>
      </c>
      <c r="C138" s="81"/>
      <c r="D138" s="80"/>
      <c r="E138" s="80"/>
      <c r="F138" s="80"/>
      <c r="G138" s="80"/>
      <c r="H138" s="80"/>
      <c r="I138" s="141"/>
      <c r="J138" s="141"/>
      <c r="K138" s="295" t="s">
        <v>366</v>
      </c>
      <c r="M138" s="116"/>
    </row>
    <row r="139" spans="2:18" ht="15" thickBot="1" x14ac:dyDescent="0.25">
      <c r="B139" s="92" t="s">
        <v>112</v>
      </c>
      <c r="C139" s="90"/>
      <c r="D139" s="91"/>
      <c r="E139" s="91"/>
      <c r="F139" s="91"/>
      <c r="G139" s="91"/>
      <c r="H139" s="91"/>
      <c r="I139" s="91"/>
      <c r="J139" s="91"/>
      <c r="K139" s="530"/>
    </row>
    <row r="140" spans="2:18" ht="30.75" customHeight="1" thickBot="1" x14ac:dyDescent="0.3">
      <c r="B140" s="130" t="s">
        <v>113</v>
      </c>
      <c r="C140" s="506"/>
      <c r="D140" s="507"/>
      <c r="E140" s="508"/>
      <c r="F140" s="140"/>
      <c r="G140" s="91"/>
      <c r="H140" s="97" t="str">
        <f>IF(C140='Värden för bedömning'!C82,'Värden för bedömning'!B82,IF(C140='Värden för bedömning'!C83,'Värden för bedömning'!B83,IF(C140='Värden för bedömning'!C84,'Värden för bedömning'!B84,IF(C140='Värden för bedömning'!C85,'Värden för bedömning'!B85,"Ej ifyllt"))))</f>
        <v>Ej ifyllt</v>
      </c>
      <c r="I140" s="91"/>
      <c r="J140" s="91"/>
      <c r="K140" s="530"/>
      <c r="R140" s="116"/>
    </row>
    <row r="141" spans="2:18" x14ac:dyDescent="0.2">
      <c r="B141" s="91"/>
      <c r="C141" s="90"/>
      <c r="D141" s="91"/>
      <c r="E141" s="91"/>
      <c r="F141" s="91"/>
      <c r="G141" s="91"/>
      <c r="H141" s="91"/>
      <c r="I141" s="91"/>
      <c r="J141" s="91"/>
      <c r="K141" s="530"/>
    </row>
    <row r="142" spans="2:18" ht="15" x14ac:dyDescent="0.25">
      <c r="B142" s="83" t="s">
        <v>15</v>
      </c>
      <c r="C142" s="81"/>
      <c r="D142" s="80"/>
      <c r="E142" s="80"/>
      <c r="F142" s="80"/>
      <c r="G142" s="80"/>
      <c r="H142" s="80"/>
      <c r="I142" s="80"/>
      <c r="J142" s="80"/>
      <c r="K142" s="295" t="s">
        <v>367</v>
      </c>
    </row>
    <row r="143" spans="2:18" ht="15" thickBot="1" x14ac:dyDescent="0.25">
      <c r="B143" s="92" t="s">
        <v>118</v>
      </c>
      <c r="C143" s="90"/>
      <c r="D143" s="91"/>
      <c r="E143" s="91"/>
      <c r="F143" s="91"/>
      <c r="G143" s="91"/>
      <c r="H143" s="91"/>
      <c r="I143" s="91"/>
      <c r="J143" s="91"/>
      <c r="K143" s="530"/>
    </row>
    <row r="144" spans="2:18" ht="33" customHeight="1" thickBot="1" x14ac:dyDescent="0.25">
      <c r="B144" s="130" t="s">
        <v>114</v>
      </c>
      <c r="C144" s="506"/>
      <c r="D144" s="507"/>
      <c r="E144" s="508"/>
      <c r="F144" s="91"/>
      <c r="G144" s="91"/>
      <c r="H144" s="97" t="str">
        <f>IF(C144='Värden för bedömning'!C88,'Värden för bedömning'!B88,IF(C144='Värden för bedömning'!C89,'Värden för bedömning'!B89,IF(C144='Värden för bedömning'!C90,'Värden för bedömning'!B90,"Ej ifyllt")))</f>
        <v>Ej ifyllt</v>
      </c>
      <c r="I144" s="91"/>
      <c r="J144" s="91"/>
      <c r="K144" s="530"/>
      <c r="R144" s="116"/>
    </row>
    <row r="145" spans="1:11" x14ac:dyDescent="0.2">
      <c r="B145" s="91"/>
      <c r="C145" s="90"/>
      <c r="D145" s="91"/>
      <c r="E145" s="91"/>
      <c r="F145" s="91"/>
      <c r="G145" s="91"/>
      <c r="H145" s="91"/>
      <c r="I145" s="91"/>
      <c r="J145" s="91"/>
      <c r="K145" s="530"/>
    </row>
    <row r="146" spans="1:11" ht="15" thickBot="1" x14ac:dyDescent="0.25">
      <c r="B146" s="91"/>
      <c r="C146" s="90"/>
      <c r="D146" s="91"/>
      <c r="E146" s="91"/>
      <c r="F146" s="91"/>
      <c r="G146" s="91"/>
      <c r="H146" s="91"/>
      <c r="I146" s="91"/>
      <c r="J146" s="91"/>
      <c r="K146" s="420"/>
    </row>
    <row r="147" spans="1:11" ht="15.75" thickTop="1" x14ac:dyDescent="0.2">
      <c r="A147" s="118"/>
      <c r="B147" s="91"/>
      <c r="C147" s="493" t="s">
        <v>196</v>
      </c>
      <c r="D147" s="494"/>
      <c r="E147" s="494"/>
      <c r="F147" s="495"/>
      <c r="G147" s="91"/>
      <c r="H147" s="91"/>
      <c r="I147" s="91"/>
      <c r="J147" s="91"/>
      <c r="K147" s="420"/>
    </row>
    <row r="148" spans="1:11" ht="15" x14ac:dyDescent="0.2">
      <c r="A148" s="118"/>
      <c r="B148" s="91"/>
      <c r="C148" s="261"/>
      <c r="D148" s="262"/>
      <c r="E148" s="262"/>
      <c r="F148" s="263"/>
      <c r="G148" s="91"/>
      <c r="H148" s="91"/>
      <c r="I148" s="91"/>
      <c r="J148" s="91"/>
      <c r="K148" s="420"/>
    </row>
    <row r="149" spans="1:11" ht="15" x14ac:dyDescent="0.25">
      <c r="A149" s="118"/>
      <c r="B149" s="91"/>
      <c r="C149" s="241" t="s">
        <v>0</v>
      </c>
      <c r="D149" s="120" t="s">
        <v>97</v>
      </c>
      <c r="E149" s="120" t="s">
        <v>13</v>
      </c>
      <c r="F149" s="242" t="s">
        <v>192</v>
      </c>
      <c r="G149" s="91"/>
      <c r="H149" s="91"/>
      <c r="I149" s="91"/>
      <c r="J149" s="91"/>
      <c r="K149" s="420"/>
    </row>
    <row r="150" spans="1:11" x14ac:dyDescent="0.2">
      <c r="A150" s="118"/>
      <c r="B150" s="91"/>
      <c r="C150" s="236" t="s">
        <v>11</v>
      </c>
      <c r="D150" s="257" t="str">
        <f>IF(OR(L93="Ej ifyllt",L96="Ej ifyllt"),"Ej ifyllt",(AVERAGE(L93,L96)))</f>
        <v>Ej ifyllt</v>
      </c>
      <c r="E150" s="105">
        <v>2</v>
      </c>
      <c r="F150" s="244" t="str">
        <f>IF(D150="Ej ifyllt","Ej ifyllt",IF(L150="x","",D150*E150))</f>
        <v>Ej ifyllt</v>
      </c>
      <c r="G150" s="91"/>
      <c r="H150" s="91"/>
      <c r="I150" s="91"/>
      <c r="J150" s="91"/>
      <c r="K150" s="420"/>
    </row>
    <row r="151" spans="1:11" x14ac:dyDescent="0.2">
      <c r="A151" s="118"/>
      <c r="B151" s="91"/>
      <c r="C151" s="236" t="s">
        <v>12</v>
      </c>
      <c r="D151" s="243" t="str">
        <f>IF(H101="Ej ifyllt","Ej ifyllt",IF(H101="Ej uppfyllt",0,IF(H101="Steg 1",1,IF(H101="Steg 2",2,0))))</f>
        <v>Ej ifyllt</v>
      </c>
      <c r="E151" s="105">
        <v>1</v>
      </c>
      <c r="F151" s="431" t="str">
        <f t="shared" ref="F151:F157" si="1">IF(D151="Ej ifyllt","Ej ifyllt",D151*E151)</f>
        <v>Ej ifyllt</v>
      </c>
      <c r="G151" s="364"/>
      <c r="H151" s="364"/>
      <c r="I151" s="91"/>
      <c r="J151" s="91"/>
      <c r="K151" s="420"/>
    </row>
    <row r="152" spans="1:11" x14ac:dyDescent="0.2">
      <c r="A152" s="118"/>
      <c r="B152" s="91"/>
      <c r="C152" s="258" t="s">
        <v>238</v>
      </c>
      <c r="D152" s="432" t="str">
        <f>IF(H123="Ej ifyllt","Ej ifyllt",IF(H123="Ej uppfyllt",0,IF(H123="Steg 1",1,IF(H123="Steg 2",2,0))))</f>
        <v>Ej ifyllt</v>
      </c>
      <c r="E152" s="259">
        <v>2</v>
      </c>
      <c r="F152" s="431" t="str">
        <f t="shared" si="1"/>
        <v>Ej ifyllt</v>
      </c>
      <c r="G152" s="212"/>
      <c r="H152" s="91"/>
      <c r="I152" s="91"/>
      <c r="J152" s="91"/>
      <c r="K152" s="420"/>
    </row>
    <row r="153" spans="1:11" x14ac:dyDescent="0.2">
      <c r="A153" s="118"/>
      <c r="B153" s="91"/>
      <c r="C153" s="258" t="s">
        <v>240</v>
      </c>
      <c r="D153" s="432" t="str">
        <f>IF(H124="Ej ifyllt","Ej ifyllt",IF(H124="Ej uppfyllt",0,IF(H124="Steg 1",1,IF(H124="Steg 2",2,0))))</f>
        <v>Ej ifyllt</v>
      </c>
      <c r="E153" s="259">
        <v>1</v>
      </c>
      <c r="F153" s="431" t="str">
        <f t="shared" si="1"/>
        <v>Ej ifyllt</v>
      </c>
      <c r="G153" s="212"/>
      <c r="H153" s="91"/>
      <c r="I153" s="91"/>
      <c r="J153" s="91"/>
      <c r="K153" s="420"/>
    </row>
    <row r="154" spans="1:11" x14ac:dyDescent="0.2">
      <c r="A154" s="118"/>
      <c r="B154" s="91"/>
      <c r="C154" s="258" t="s">
        <v>239</v>
      </c>
      <c r="D154" s="432" t="str">
        <f>IF(H127="Ej ifyllt","Ej ifyllt",IF(H127="Ej uppfyllt",0,IF(H127="Steg 1",1,IF(H127="Steg 2",2,0))))</f>
        <v>Ej ifyllt</v>
      </c>
      <c r="E154" s="259">
        <v>2</v>
      </c>
      <c r="F154" s="431" t="str">
        <f t="shared" si="1"/>
        <v>Ej ifyllt</v>
      </c>
      <c r="G154" s="212"/>
      <c r="H154" s="91"/>
      <c r="I154" s="91"/>
      <c r="J154" s="91"/>
      <c r="K154" s="420"/>
    </row>
    <row r="155" spans="1:11" x14ac:dyDescent="0.2">
      <c r="A155" s="118"/>
      <c r="B155" s="91"/>
      <c r="C155" s="258" t="s">
        <v>241</v>
      </c>
      <c r="D155" s="432" t="str">
        <f>IF(H128="Ej ifyllt","Ej ifyllt",IF(H128="Ej uppfyllt",0,IF(H128="Steg 1",1,IF(H128="Steg 2",2,0))))</f>
        <v>Ej ifyllt</v>
      </c>
      <c r="E155" s="259">
        <v>1</v>
      </c>
      <c r="F155" s="431" t="str">
        <f t="shared" si="1"/>
        <v>Ej ifyllt</v>
      </c>
      <c r="G155" s="139"/>
      <c r="H155" s="91"/>
      <c r="I155" s="91"/>
      <c r="J155" s="91"/>
      <c r="K155" s="420"/>
    </row>
    <row r="156" spans="1:11" x14ac:dyDescent="0.2">
      <c r="A156" s="118"/>
      <c r="B156" s="91"/>
      <c r="C156" s="236" t="s">
        <v>110</v>
      </c>
      <c r="D156" s="243" t="str">
        <f>IF(H140="","",IF(H140="Ej ifyllt","Ej ifyllt",IF(H140="Ej uppfyllt",0,IF(H140="Steg 1",1,IF(H140="Steg 2",2,0)))))</f>
        <v>Ej ifyllt</v>
      </c>
      <c r="E156" s="105">
        <v>1</v>
      </c>
      <c r="F156" s="431" t="str">
        <f>IF(D156="Ej ifyllt","Ej ifyllt",D156*E156)</f>
        <v>Ej ifyllt</v>
      </c>
      <c r="G156" s="91"/>
      <c r="H156" s="91" t="str">
        <f>""</f>
        <v/>
      </c>
      <c r="I156" s="91"/>
      <c r="J156" s="91"/>
      <c r="K156" s="420"/>
    </row>
    <row r="157" spans="1:11" x14ac:dyDescent="0.2">
      <c r="A157" s="118"/>
      <c r="B157" s="91"/>
      <c r="C157" s="236" t="s">
        <v>15</v>
      </c>
      <c r="D157" s="243" t="str">
        <f>IF(H140="Ej ifyllt","Ej ifyllt",IF(H144="Ej uppfyllt",0,IF(H144="Steg 1",1,IF(H144="Steg 2",2,0))))</f>
        <v>Ej ifyllt</v>
      </c>
      <c r="E157" s="105">
        <v>1</v>
      </c>
      <c r="F157" s="431" t="str">
        <f t="shared" si="1"/>
        <v>Ej ifyllt</v>
      </c>
      <c r="G157" s="91"/>
      <c r="H157" s="91"/>
      <c r="I157" s="91"/>
      <c r="J157" s="91"/>
      <c r="K157" s="420"/>
    </row>
    <row r="158" spans="1:11" x14ac:dyDescent="0.2">
      <c r="A158" s="118"/>
      <c r="B158" s="91"/>
      <c r="C158" s="236"/>
      <c r="D158" s="105"/>
      <c r="E158" s="105"/>
      <c r="F158" s="237"/>
      <c r="G158" s="91"/>
      <c r="H158" s="91"/>
      <c r="I158" s="91"/>
      <c r="J158" s="91"/>
      <c r="K158" s="420"/>
    </row>
    <row r="159" spans="1:11" ht="15.75" thickBot="1" x14ac:dyDescent="0.3">
      <c r="A159" s="118"/>
      <c r="B159" s="91"/>
      <c r="C159" s="232" t="s">
        <v>191</v>
      </c>
      <c r="D159" s="233" t="e">
        <f>SUMIF(D150:D157,"&gt;=0",F150:F157)/SUMIF(D150:D157,"&gt;=0",E150:E157)</f>
        <v>#DIV/0!</v>
      </c>
      <c r="E159" s="234" t="e">
        <f>IF(D159&gt;='Värden för bedömning'!C7,'Värden för bedömning'!B7,IF(D159&gt;='Värden för bedömning'!C6,'Värden för bedömning'!B6,'Värden för bedömning'!B5))</f>
        <v>#DIV/0!</v>
      </c>
      <c r="F159" s="235"/>
      <c r="G159" s="91"/>
      <c r="H159" s="163"/>
      <c r="I159" s="91"/>
      <c r="J159" s="91"/>
      <c r="K159" s="420"/>
    </row>
    <row r="160" spans="1:11" ht="15" thickTop="1" x14ac:dyDescent="0.2">
      <c r="A160" s="118"/>
      <c r="B160" s="90"/>
      <c r="C160" s="90"/>
      <c r="D160" s="91"/>
      <c r="E160" s="91"/>
      <c r="F160" s="91"/>
      <c r="G160" s="91"/>
      <c r="H160" s="91"/>
      <c r="I160" s="91"/>
      <c r="J160" s="91"/>
      <c r="K160" s="420"/>
    </row>
    <row r="161" spans="1:19" ht="15" thickBot="1" x14ac:dyDescent="0.25">
      <c r="A161" s="118"/>
      <c r="B161" s="90"/>
      <c r="C161" s="90"/>
      <c r="D161" s="91"/>
      <c r="E161" s="91"/>
      <c r="F161" s="91"/>
      <c r="G161" s="91"/>
      <c r="H161" s="91"/>
      <c r="I161" s="91"/>
      <c r="J161" s="91"/>
      <c r="K161" s="420"/>
    </row>
    <row r="162" spans="1:19" ht="15" x14ac:dyDescent="0.25">
      <c r="B162" s="142" t="s">
        <v>16</v>
      </c>
      <c r="C162" s="86"/>
      <c r="D162" s="87"/>
      <c r="E162" s="87"/>
      <c r="F162" s="87"/>
      <c r="G162" s="87"/>
      <c r="H162" s="87"/>
      <c r="I162" s="87"/>
      <c r="J162" s="87"/>
      <c r="K162" s="528" t="s">
        <v>362</v>
      </c>
      <c r="L162" s="137"/>
      <c r="M162" s="88"/>
      <c r="N162" s="88"/>
      <c r="O162" s="88"/>
      <c r="P162" s="88"/>
      <c r="Q162" s="88"/>
      <c r="R162" s="88"/>
      <c r="S162" s="88"/>
    </row>
    <row r="163" spans="1:19" ht="15" x14ac:dyDescent="0.25">
      <c r="B163" s="142"/>
      <c r="C163" s="86"/>
      <c r="D163" s="87"/>
      <c r="E163" s="87"/>
      <c r="F163" s="87"/>
      <c r="G163" s="87"/>
      <c r="H163" s="87"/>
      <c r="I163" s="87"/>
      <c r="J163" s="87"/>
      <c r="K163" s="529"/>
      <c r="L163" s="137"/>
      <c r="M163" s="88"/>
      <c r="N163" s="88"/>
      <c r="O163" s="88"/>
      <c r="P163" s="88"/>
      <c r="Q163" s="88"/>
      <c r="R163" s="88"/>
      <c r="S163" s="88"/>
    </row>
    <row r="164" spans="1:19" ht="15" x14ac:dyDescent="0.25">
      <c r="B164" s="83" t="s">
        <v>17</v>
      </c>
      <c r="C164" s="135" t="str">
        <f>IF(SUM(C166:C171)=0,"",IF(SUM(C166:C171)&lt;C14,"Summan av nedan är mindre än SCV-sträckan",IF(SUM(C166:C171)&gt;C14,"Summan av nedan är större än SCV-sträckan","")))</f>
        <v/>
      </c>
      <c r="D164" s="80"/>
      <c r="E164" s="80"/>
      <c r="F164" s="80"/>
      <c r="G164" s="80"/>
      <c r="H164" s="80"/>
      <c r="I164" s="80"/>
      <c r="J164" s="80"/>
      <c r="K164" s="295" t="s">
        <v>368</v>
      </c>
    </row>
    <row r="165" spans="1:19" ht="15.75" thickBot="1" x14ac:dyDescent="0.3">
      <c r="B165" s="92" t="s">
        <v>151</v>
      </c>
      <c r="C165" s="93" t="s">
        <v>40</v>
      </c>
      <c r="D165" s="91"/>
      <c r="E165" s="139"/>
      <c r="F165" s="91"/>
      <c r="G165" s="91"/>
      <c r="H165" s="91"/>
      <c r="I165" s="91"/>
      <c r="J165" s="91"/>
      <c r="K165" s="530"/>
    </row>
    <row r="166" spans="1:19" ht="15" thickBot="1" x14ac:dyDescent="0.25">
      <c r="B166" s="91" t="s">
        <v>33</v>
      </c>
      <c r="C166" s="230"/>
      <c r="D166" s="91" t="s">
        <v>39</v>
      </c>
      <c r="E166" s="143"/>
      <c r="F166" s="91"/>
      <c r="G166" s="91"/>
      <c r="H166" s="91"/>
      <c r="I166" s="139"/>
      <c r="J166" s="139"/>
      <c r="K166" s="530"/>
      <c r="R166" s="99"/>
      <c r="S166" s="100"/>
    </row>
    <row r="167" spans="1:19" ht="15" thickBot="1" x14ac:dyDescent="0.25">
      <c r="B167" s="91" t="s">
        <v>34</v>
      </c>
      <c r="C167" s="230"/>
      <c r="D167" s="91" t="s">
        <v>39</v>
      </c>
      <c r="E167" s="143"/>
      <c r="F167" s="91"/>
      <c r="G167" s="91"/>
      <c r="H167" s="91"/>
      <c r="I167" s="139"/>
      <c r="J167" s="139"/>
      <c r="K167" s="530"/>
      <c r="R167" s="102"/>
      <c r="S167" s="100"/>
    </row>
    <row r="168" spans="1:19" ht="15" thickBot="1" x14ac:dyDescent="0.25">
      <c r="B168" s="91" t="s">
        <v>35</v>
      </c>
      <c r="C168" s="230"/>
      <c r="D168" s="91" t="s">
        <v>39</v>
      </c>
      <c r="E168" s="143"/>
      <c r="F168" s="91"/>
      <c r="G168" s="91"/>
      <c r="H168" s="123" t="str">
        <f>IF(C172=0,"Ej ifyllt",IF('Värden för bedömning'!E94&gt;='Värden för bedömning'!G96,'Värden för bedömning'!F96,IF('Värden för bedömning'!E94&gt;='Värden för bedömning'!G95,'Värden för bedömning'!F95,'Värden för bedömning'!F94)))</f>
        <v>Ej ifyllt</v>
      </c>
      <c r="I168" s="91"/>
      <c r="J168" s="91"/>
      <c r="K168" s="420"/>
      <c r="L168" s="114">
        <f>IF(H168="Ej uppfyllt",0,IF(H168="Steg 1",1,IF(H168="Steg 2",2,0)))</f>
        <v>0</v>
      </c>
      <c r="R168" s="102"/>
      <c r="S168" s="100"/>
    </row>
    <row r="169" spans="1:19" ht="15" thickBot="1" x14ac:dyDescent="0.25">
      <c r="B169" s="91" t="s">
        <v>36</v>
      </c>
      <c r="C169" s="230"/>
      <c r="D169" s="91" t="s">
        <v>39</v>
      </c>
      <c r="E169" s="143"/>
      <c r="F169" s="91"/>
      <c r="G169" s="91"/>
      <c r="H169" s="91"/>
      <c r="I169" s="91"/>
      <c r="J169" s="91"/>
      <c r="K169" s="420"/>
    </row>
    <row r="170" spans="1:19" ht="15" thickBot="1" x14ac:dyDescent="0.25">
      <c r="B170" s="91" t="s">
        <v>37</v>
      </c>
      <c r="C170" s="228"/>
      <c r="D170" s="91" t="s">
        <v>39</v>
      </c>
      <c r="E170" s="143"/>
      <c r="F170" s="91"/>
      <c r="G170" s="91"/>
      <c r="H170" s="91"/>
      <c r="I170" s="91"/>
      <c r="J170" s="91"/>
      <c r="K170" s="420"/>
    </row>
    <row r="171" spans="1:19" ht="15" thickBot="1" x14ac:dyDescent="0.25">
      <c r="B171" s="91" t="s">
        <v>38</v>
      </c>
      <c r="C171" s="230"/>
      <c r="D171" s="91" t="s">
        <v>39</v>
      </c>
      <c r="E171" s="143"/>
      <c r="F171" s="91"/>
      <c r="G171" s="91"/>
      <c r="H171" s="91"/>
      <c r="I171" s="91"/>
      <c r="J171" s="91"/>
      <c r="K171" s="420"/>
    </row>
    <row r="172" spans="1:19" x14ac:dyDescent="0.2">
      <c r="B172" s="207"/>
      <c r="C172" s="144">
        <f>SUM(C166:C171)</f>
        <v>0</v>
      </c>
      <c r="D172" s="91" t="s">
        <v>39</v>
      </c>
      <c r="E172" s="143"/>
      <c r="F172" s="91"/>
      <c r="G172" s="91"/>
      <c r="H172" s="91"/>
      <c r="I172" s="91"/>
      <c r="J172" s="91"/>
      <c r="K172" s="420"/>
    </row>
    <row r="173" spans="1:19" x14ac:dyDescent="0.2">
      <c r="B173" s="91"/>
      <c r="C173" s="145"/>
      <c r="D173" s="91"/>
      <c r="E173" s="143"/>
      <c r="F173" s="91"/>
      <c r="G173" s="91"/>
      <c r="H173" s="91"/>
      <c r="I173" s="91"/>
      <c r="J173" s="91"/>
      <c r="K173" s="433"/>
    </row>
    <row r="174" spans="1:19" ht="15" x14ac:dyDescent="0.25">
      <c r="B174" s="83" t="s">
        <v>18</v>
      </c>
      <c r="C174" s="81"/>
      <c r="D174" s="80"/>
      <c r="E174" s="80"/>
      <c r="F174" s="80"/>
      <c r="G174" s="80"/>
      <c r="H174" s="80"/>
      <c r="I174" s="80"/>
      <c r="J174" s="80"/>
      <c r="K174" s="295" t="s">
        <v>369</v>
      </c>
    </row>
    <row r="175" spans="1:19" ht="15.75" thickBot="1" x14ac:dyDescent="0.3">
      <c r="B175" s="315" t="s">
        <v>474</v>
      </c>
      <c r="C175" s="138" t="s">
        <v>475</v>
      </c>
      <c r="D175" s="91"/>
      <c r="E175" s="91"/>
      <c r="F175" s="91"/>
      <c r="G175" s="91"/>
      <c r="H175" s="91"/>
      <c r="I175" s="91"/>
      <c r="J175" s="91"/>
      <c r="K175" s="530"/>
    </row>
    <row r="176" spans="1:19" ht="15" thickBot="1" x14ac:dyDescent="0.25">
      <c r="B176" s="91" t="s">
        <v>353</v>
      </c>
      <c r="C176" s="434" t="str">
        <f>IF(C125="","",C125)</f>
        <v/>
      </c>
      <c r="D176" s="91" t="s">
        <v>39</v>
      </c>
      <c r="E176" s="91"/>
      <c r="F176" s="91"/>
      <c r="G176" s="91"/>
      <c r="H176" s="91"/>
      <c r="I176" s="91"/>
      <c r="J176" s="91"/>
      <c r="K176" s="530"/>
      <c r="R176" s="115"/>
    </row>
    <row r="177" spans="1:99" ht="15" thickBot="1" x14ac:dyDescent="0.25">
      <c r="B177" s="91" t="s">
        <v>44</v>
      </c>
      <c r="C177" s="434" t="str">
        <f t="shared" ref="C177:C178" si="2">IF(C126="","",C126)</f>
        <v/>
      </c>
      <c r="D177" s="91" t="s">
        <v>39</v>
      </c>
      <c r="E177" s="91"/>
      <c r="F177" s="91"/>
      <c r="G177" s="91"/>
      <c r="H177" s="123" t="str">
        <f>IF(AND(C176="",C177="",C178=""),"Ej ifyllt",IF((AND('Värden för bedömning'!E103&lt;='Värden för bedömning'!H103,'Värden för bedömning'!E104&lt;='Värden för bedömning'!H104,'Värden för bedömning'!E105&lt;='Värden för bedömning'!H105,'Värden för bedömning'!E106&lt;='Värden för bedömning'!H106)),'Värden för bedömning'!H102,
IF(AND('Värden för bedömning'!E103&lt;='Värden för bedömning'!G103,'Värden för bedömning'!E104&lt;='Värden för bedömning'!G104,'Värden för bedömning'!E105&lt;='Värden för bedömning'!G105,'Värden för bedömning'!E106&lt;='Värden för bedömning'!G106),'Värden för bedömning'!G102,'Värden för bedömning'!F102)))</f>
        <v>Ej ifyllt</v>
      </c>
      <c r="I177" s="91"/>
      <c r="J177" s="91"/>
      <c r="K177" s="530"/>
      <c r="L177" s="119" t="str">
        <f>IF(L178="x","",IF(H177="Ej ifyllt","Ej ifyllt",IF(H177="Ej uppfyllt",0,IF(H177="Steg 1",1,IF(H177="Steg 2",2,0)))))</f>
        <v>Ej ifyllt</v>
      </c>
    </row>
    <row r="178" spans="1:99" ht="15" thickBot="1" x14ac:dyDescent="0.25">
      <c r="B178" s="215" t="s">
        <v>43</v>
      </c>
      <c r="C178" s="481" t="str">
        <f t="shared" si="2"/>
        <v/>
      </c>
      <c r="D178" s="91" t="s">
        <v>39</v>
      </c>
      <c r="E178" s="91"/>
      <c r="F178" s="91"/>
      <c r="G178" s="91"/>
      <c r="H178" s="91"/>
      <c r="I178" s="91"/>
      <c r="J178" s="91"/>
      <c r="K178" s="420"/>
      <c r="L178" s="114" t="str">
        <f>IFERROR((H177),"x")</f>
        <v>Ej ifyllt</v>
      </c>
    </row>
    <row r="179" spans="1:99" x14ac:dyDescent="0.2">
      <c r="B179" s="96"/>
      <c r="C179" s="213">
        <f>SUM(C176:C178)</f>
        <v>0</v>
      </c>
      <c r="D179" s="91"/>
      <c r="E179" s="147"/>
      <c r="F179" s="91"/>
      <c r="G179" s="91"/>
      <c r="H179" s="91"/>
      <c r="I179" s="91"/>
      <c r="J179" s="91"/>
      <c r="K179" s="420"/>
      <c r="L179" s="121"/>
    </row>
    <row r="180" spans="1:99" ht="15" x14ac:dyDescent="0.25">
      <c r="B180" s="220" t="s">
        <v>19</v>
      </c>
      <c r="C180" s="120"/>
      <c r="D180" s="80"/>
      <c r="E180" s="146"/>
      <c r="F180" s="80"/>
      <c r="G180" s="80"/>
      <c r="H180" s="80"/>
      <c r="I180" s="80"/>
      <c r="J180" s="80"/>
      <c r="K180" s="295" t="s">
        <v>370</v>
      </c>
      <c r="L180" s="121"/>
    </row>
    <row r="181" spans="1:99" ht="15.75" thickBot="1" x14ac:dyDescent="0.3">
      <c r="B181" s="126" t="s">
        <v>139</v>
      </c>
      <c r="C181" s="266" t="s">
        <v>204</v>
      </c>
      <c r="D181" s="91"/>
      <c r="E181" s="147"/>
      <c r="F181" s="91"/>
      <c r="G181" s="91"/>
      <c r="H181" s="91"/>
      <c r="I181" s="91"/>
      <c r="J181" s="91"/>
      <c r="K181" s="530"/>
      <c r="L181" s="121"/>
    </row>
    <row r="182" spans="1:99" ht="15" thickBot="1" x14ac:dyDescent="0.25">
      <c r="B182" s="96" t="s">
        <v>62</v>
      </c>
      <c r="C182" s="503"/>
      <c r="D182" s="504"/>
      <c r="E182" s="505"/>
      <c r="F182" s="91"/>
      <c r="G182" s="91"/>
      <c r="H182" s="97" t="str">
        <f>IF(C182='Värden för bedömning'!C109,'Värden för bedömning'!B109,IF(C182='Värden för bedömning'!C110,'Värden för bedömning'!B110,IF(C182='Värden för bedömning'!C111,'Värden för bedömning'!B111,"Ej ifyllt")))</f>
        <v>Ej ifyllt</v>
      </c>
      <c r="I182" s="423"/>
      <c r="J182" s="423"/>
      <c r="K182" s="530"/>
      <c r="L182" s="119" t="str">
        <f>IF(H182="Ej ifyllt","Ej ifyllt",IF(H182="Ej uppfyllt",0,IF(H182="Steg 1",1,IF(H182="Steg 2",2,0))))</f>
        <v>Ej ifyllt</v>
      </c>
      <c r="Q182" s="115"/>
    </row>
    <row r="183" spans="1:99" ht="15" thickBot="1" x14ac:dyDescent="0.25">
      <c r="B183" s="96" t="s">
        <v>63</v>
      </c>
      <c r="C183" s="503"/>
      <c r="D183" s="504"/>
      <c r="E183" s="505"/>
      <c r="F183" s="91"/>
      <c r="G183" s="91"/>
      <c r="H183" s="435" t="str">
        <f>IF(C183='Värden för bedömning'!D109,'Värden för bedömning'!B109,IF(C183='Värden för bedömning'!D110,'Värden för bedömning'!B110,IF(C183='Värden för bedömning'!D111,'Värden för bedömning'!B111,"Ej ifyllt")))</f>
        <v>Ej ifyllt</v>
      </c>
      <c r="I183" s="91"/>
      <c r="J183" s="91"/>
      <c r="K183" s="530"/>
      <c r="L183" s="119" t="str">
        <f>IF(H183="Ej ifyllt","Ej ifyllt",IF(H183="Ej uppfyllt",0,IF(H183="Steg 1",1,IF(H183="Steg 2",2,0))))</f>
        <v>Ej ifyllt</v>
      </c>
    </row>
    <row r="184" spans="1:99" ht="15" thickBot="1" x14ac:dyDescent="0.25">
      <c r="B184" s="96" t="s">
        <v>133</v>
      </c>
      <c r="C184" s="503"/>
      <c r="D184" s="504"/>
      <c r="E184" s="505"/>
      <c r="F184" s="91"/>
      <c r="G184" s="91"/>
      <c r="H184" s="97" t="str">
        <f>IF(C184='Värden för bedömning'!E109,'Värden för bedömning'!B109,IF(C184='Värden för bedömning'!E110,'Värden för bedömning'!B110,IF(C184='Värden för bedömning'!E111,'Värden för bedömning'!B111,"Ej ifyllt")))</f>
        <v>Ej ifyllt</v>
      </c>
      <c r="I184" s="91"/>
      <c r="J184" s="91"/>
      <c r="K184" s="420"/>
      <c r="L184" s="119" t="str">
        <f>IF(H184="Ej ifyllt","Ej ifyllt",IF(H184="Ej uppfyllt",0,IF(H184="Steg 1",1,IF(H184="Steg 2",2,0))))</f>
        <v>Ej ifyllt</v>
      </c>
    </row>
    <row r="185" spans="1:99" x14ac:dyDescent="0.2">
      <c r="B185" s="91"/>
      <c r="C185" s="90"/>
      <c r="D185" s="91"/>
      <c r="E185" s="91"/>
      <c r="F185" s="91"/>
      <c r="G185" s="91"/>
      <c r="H185" s="91"/>
      <c r="I185" s="91"/>
      <c r="J185" s="91"/>
      <c r="K185" s="420"/>
    </row>
    <row r="186" spans="1:99" s="80" customFormat="1" ht="15" x14ac:dyDescent="0.25">
      <c r="A186" s="79"/>
      <c r="B186" s="83" t="s">
        <v>20</v>
      </c>
      <c r="C186" s="81"/>
      <c r="K186" s="295" t="s">
        <v>371</v>
      </c>
      <c r="L186" s="114"/>
      <c r="M186" s="79"/>
      <c r="N186" s="79"/>
      <c r="O186" s="79"/>
      <c r="P186" s="79"/>
      <c r="Q186" s="79"/>
      <c r="R186" s="79"/>
      <c r="S186" s="79"/>
      <c r="T186" s="79"/>
      <c r="U186" s="79"/>
      <c r="V186" s="79"/>
      <c r="W186" s="79"/>
      <c r="X186" s="79"/>
      <c r="Y186" s="79"/>
      <c r="Z186" s="79"/>
      <c r="AA186" s="79"/>
      <c r="AB186" s="79"/>
      <c r="AC186" s="79"/>
      <c r="AD186" s="79"/>
      <c r="AE186" s="79"/>
      <c r="AF186" s="79"/>
      <c r="AG186" s="79"/>
      <c r="AH186" s="79"/>
      <c r="AI186" s="79"/>
      <c r="AJ186" s="79"/>
      <c r="AK186" s="79"/>
      <c r="AL186" s="79"/>
      <c r="AM186" s="79"/>
      <c r="AN186" s="79"/>
      <c r="AO186" s="79"/>
      <c r="AP186" s="79"/>
      <c r="AQ186" s="79"/>
      <c r="AR186" s="79"/>
      <c r="AS186" s="79"/>
      <c r="AT186" s="79"/>
      <c r="AU186" s="79"/>
      <c r="AV186" s="79"/>
      <c r="AW186" s="79"/>
      <c r="AX186" s="79"/>
      <c r="AY186" s="79"/>
      <c r="AZ186" s="79"/>
      <c r="BA186" s="79"/>
      <c r="BB186" s="79"/>
      <c r="BC186" s="79"/>
      <c r="BD186" s="79"/>
      <c r="BE186" s="79"/>
      <c r="BF186" s="79"/>
      <c r="BG186" s="79"/>
      <c r="BH186" s="79"/>
      <c r="BI186" s="79"/>
      <c r="BJ186" s="79"/>
      <c r="BK186" s="79"/>
      <c r="BL186" s="79"/>
      <c r="BM186" s="79"/>
      <c r="BN186" s="79"/>
      <c r="BO186" s="79"/>
      <c r="BP186" s="79"/>
      <c r="BQ186" s="79"/>
      <c r="BR186" s="79"/>
      <c r="BS186" s="79"/>
      <c r="BT186" s="79"/>
      <c r="BU186" s="79"/>
      <c r="BV186" s="79"/>
      <c r="BW186" s="79"/>
      <c r="BX186" s="79"/>
      <c r="BY186" s="79"/>
      <c r="BZ186" s="79"/>
      <c r="CA186" s="79"/>
      <c r="CB186" s="79"/>
      <c r="CC186" s="79"/>
      <c r="CD186" s="79"/>
      <c r="CE186" s="79"/>
      <c r="CF186" s="79"/>
      <c r="CG186" s="79"/>
      <c r="CH186" s="79"/>
      <c r="CI186" s="79"/>
      <c r="CJ186" s="79"/>
      <c r="CK186" s="79"/>
      <c r="CL186" s="79"/>
      <c r="CM186" s="79"/>
      <c r="CN186" s="79"/>
      <c r="CO186" s="79"/>
      <c r="CP186" s="79"/>
      <c r="CQ186" s="79"/>
      <c r="CR186" s="79"/>
      <c r="CS186" s="79"/>
      <c r="CT186" s="79"/>
      <c r="CU186" s="79"/>
    </row>
    <row r="187" spans="1:99" ht="15.75" thickBot="1" x14ac:dyDescent="0.3">
      <c r="B187" s="92" t="s">
        <v>49</v>
      </c>
      <c r="C187" s="521" t="s">
        <v>140</v>
      </c>
      <c r="D187" s="521"/>
      <c r="E187" s="521"/>
      <c r="F187" s="139"/>
      <c r="G187" s="139"/>
      <c r="H187" s="214"/>
      <c r="I187" s="139"/>
      <c r="J187" s="139"/>
      <c r="K187" s="530"/>
    </row>
    <row r="188" spans="1:99" ht="15" thickBot="1" x14ac:dyDescent="0.25">
      <c r="B188" s="91" t="s">
        <v>50</v>
      </c>
      <c r="C188" s="515"/>
      <c r="D188" s="516"/>
      <c r="E188" s="517"/>
      <c r="F188" s="91"/>
      <c r="G188" s="91"/>
      <c r="H188" s="97" t="str">
        <f>IF(C188='Värden för bedömning'!D114,'Värden för bedömning'!B114,IF(C188='Värden för bedömning'!D115,'Värden för bedömning'!B115,IF(C188='Värden för bedömning'!D116,'Värden för bedömning'!B116,"Ej ifyllt")))</f>
        <v>Ej ifyllt</v>
      </c>
      <c r="I188" s="91"/>
      <c r="J188" s="91"/>
      <c r="K188" s="530"/>
      <c r="L188" s="119" t="str">
        <f>IF(H188="Ej ifyllt","Ej ifyllt",IF(H188="Ej uppfyllt",0,IF(H188="Steg 1",1,IF(H188="Steg 2",2,0))))</f>
        <v>Ej ifyllt</v>
      </c>
    </row>
    <row r="189" spans="1:99" ht="15" thickBot="1" x14ac:dyDescent="0.25">
      <c r="B189" s="91" t="s">
        <v>51</v>
      </c>
      <c r="C189" s="515"/>
      <c r="D189" s="516"/>
      <c r="E189" s="517"/>
      <c r="F189" s="91"/>
      <c r="G189" s="91"/>
      <c r="H189" s="97" t="str">
        <f>IF(C189='Värden för bedömning'!C114,'Värden för bedömning'!B114,IF(C189='Värden för bedömning'!C115,'Värden för bedömning'!B115,IF(C189='Värden för bedömning'!C116,'Värden för bedömning'!B116,"Ej ifyllt")))</f>
        <v>Ej ifyllt</v>
      </c>
      <c r="I189" s="91"/>
      <c r="J189" s="91"/>
      <c r="K189" s="530"/>
      <c r="L189" s="119" t="str">
        <f>IF(H189="Ej ifyllt","Ej ifyllt",IF(H189="Ej uppfyllt",0,IF(H189="Steg 1",1,IF(H189="Steg 2",2,0))))</f>
        <v>Ej ifyllt</v>
      </c>
      <c r="Q189" s="524"/>
    </row>
    <row r="190" spans="1:99" ht="15" thickBot="1" x14ac:dyDescent="0.25">
      <c r="B190" s="91" t="s">
        <v>60</v>
      </c>
      <c r="C190" s="515"/>
      <c r="D190" s="516"/>
      <c r="E190" s="517"/>
      <c r="F190" s="91"/>
      <c r="G190" s="91"/>
      <c r="H190" s="97" t="str">
        <f>IF(C190='Värden för bedömning'!C114,'Värden för bedömning'!B114,IF(C190='Värden för bedömning'!C115,'Värden för bedömning'!B115,IF(C190='Värden för bedömning'!C116,'Värden för bedömning'!B116,"Ej ifyllt")))</f>
        <v>Ej ifyllt</v>
      </c>
      <c r="I190" s="91"/>
      <c r="J190" s="91"/>
      <c r="K190" s="420"/>
      <c r="L190" s="119" t="str">
        <f>IF(H190="Ej ifyllt","Ej ifyllt",IF(H190="Ej uppfyllt",0,IF(H190="Steg 1",1,IF(H190="Steg 2",2,0))))</f>
        <v>Ej ifyllt</v>
      </c>
      <c r="Q190" s="524"/>
    </row>
    <row r="191" spans="1:99" ht="15" thickBot="1" x14ac:dyDescent="0.25">
      <c r="B191" s="91" t="s">
        <v>84</v>
      </c>
      <c r="C191" s="515"/>
      <c r="D191" s="516"/>
      <c r="E191" s="517"/>
      <c r="F191" s="91"/>
      <c r="G191" s="91"/>
      <c r="H191" s="97" t="str">
        <f>IF(C191='Värden för bedömning'!C114,'Värden för bedömning'!B114,IF(C191='Värden för bedömning'!C115,'Värden för bedömning'!B115,IF(C191='Värden för bedömning'!C116,'Värden för bedömning'!B116,"Ej ifyllt")))</f>
        <v>Ej ifyllt</v>
      </c>
      <c r="I191" s="91"/>
      <c r="J191" s="91"/>
      <c r="K191" s="420"/>
      <c r="L191" s="119" t="str">
        <f>IF(H191="Ej ifyllt","Ej ifyllt",IF(H191="Ej uppfyllt",0,IF(H191="Steg 1",1,IF(H191="Steg 2",2,0))))</f>
        <v>Ej ifyllt</v>
      </c>
    </row>
    <row r="192" spans="1:99" x14ac:dyDescent="0.2">
      <c r="B192" s="91"/>
      <c r="C192" s="91"/>
      <c r="D192" s="91"/>
      <c r="E192" s="91"/>
      <c r="F192" s="91"/>
      <c r="G192" s="91"/>
      <c r="H192" s="91"/>
      <c r="I192" s="91"/>
      <c r="J192" s="91"/>
      <c r="K192" s="420"/>
    </row>
    <row r="193" spans="2:12" ht="15" x14ac:dyDescent="0.25">
      <c r="B193" s="220" t="s">
        <v>21</v>
      </c>
      <c r="C193" s="105"/>
      <c r="D193" s="80"/>
      <c r="E193" s="80"/>
      <c r="F193" s="80"/>
      <c r="G193" s="80"/>
      <c r="H193" s="80"/>
      <c r="I193" s="80"/>
      <c r="J193" s="80"/>
      <c r="K193" s="295" t="s">
        <v>372</v>
      </c>
    </row>
    <row r="194" spans="2:12" ht="15.75" thickBot="1" x14ac:dyDescent="0.3">
      <c r="B194" s="126" t="s">
        <v>53</v>
      </c>
      <c r="C194" s="522" t="s">
        <v>52</v>
      </c>
      <c r="D194" s="522"/>
      <c r="E194" s="522"/>
      <c r="F194" s="91"/>
      <c r="G194" s="91"/>
      <c r="H194" s="91"/>
      <c r="I194" s="91"/>
      <c r="J194" s="91"/>
      <c r="K194" s="530"/>
    </row>
    <row r="195" spans="2:12" ht="15" thickBot="1" x14ac:dyDescent="0.25">
      <c r="B195" s="404" t="s">
        <v>377</v>
      </c>
      <c r="C195" s="518"/>
      <c r="D195" s="519"/>
      <c r="E195" s="520"/>
      <c r="F195" s="91"/>
      <c r="G195" s="91"/>
      <c r="H195" s="97" t="str">
        <f>IF(C195='Värden för bedömning'!C119,'Värden för bedömning'!B119,IF(C195='Värden för bedömning'!C120,'Värden för bedömning'!B120,IF(C195='Värden för bedömning'!C121,'Värden för bedömning'!B121,IF(C195='Värden för bedömning'!C122,'Värden för bedömning'!B122,"Ej ifyllt"))))</f>
        <v>Ej ifyllt</v>
      </c>
      <c r="I195" s="91"/>
      <c r="J195" s="91"/>
      <c r="K195" s="530"/>
      <c r="L195" s="119" t="str">
        <f>IF(H195="","",IF(H195="Ej ifyllt","Ej ifyllt",IF(H195="Ej uppfyllt",0,IF(H195="Steg 1",1,IF(H195="Steg 2",2,0)))))</f>
        <v>Ej ifyllt</v>
      </c>
    </row>
    <row r="196" spans="2:12" ht="15" thickBot="1" x14ac:dyDescent="0.25">
      <c r="B196" s="130" t="s">
        <v>297</v>
      </c>
      <c r="C196" s="518"/>
      <c r="D196" s="519"/>
      <c r="E196" s="520"/>
      <c r="F196" s="91"/>
      <c r="G196" s="91"/>
      <c r="H196" s="97" t="str">
        <f>IF(C196='Värden för bedömning'!D119,'Värden för bedömning'!B119,IF(C196='Värden för bedömning'!D120,'Värden för bedömning'!B120,IF(C196='Värden för bedömning'!D121,'Värden för bedömning'!B121,IF(C196='Värden för bedömning'!D122,'Värden för bedömning'!B122,"Ej ifyllt"))))</f>
        <v>Ej ifyllt</v>
      </c>
      <c r="I196" s="91"/>
      <c r="J196" s="91"/>
      <c r="K196" s="530"/>
      <c r="L196" s="119" t="str">
        <f t="shared" ref="L196:L197" si="3">IF(H196="","",IF(H196="Ej ifyllt","Ej ifyllt",IF(H196="Ej uppfyllt",0,IF(H196="Steg 1",1,IF(H196="Steg 2",2,0)))))</f>
        <v>Ej ifyllt</v>
      </c>
    </row>
    <row r="197" spans="2:12" ht="15" thickBot="1" x14ac:dyDescent="0.25">
      <c r="B197" s="130" t="s">
        <v>296</v>
      </c>
      <c r="C197" s="518"/>
      <c r="D197" s="519"/>
      <c r="E197" s="520"/>
      <c r="F197" s="91"/>
      <c r="G197" s="91"/>
      <c r="H197" s="97" t="str">
        <f>IF(C197='Värden för bedömning'!E119,'Värden för bedömning'!B119,IF(C197='Värden för bedömning'!E120,'Värden för bedömning'!B120,IF(C197='Värden för bedömning'!E121,'Värden för bedömning'!B121,IF(C197='Värden för bedömning'!E122,'Värden för bedömning'!B122,"Ej ifyllt"))))</f>
        <v>Ej ifyllt</v>
      </c>
      <c r="I197" s="91"/>
      <c r="J197" s="91"/>
      <c r="K197" s="420"/>
      <c r="L197" s="119" t="str">
        <f t="shared" si="3"/>
        <v>Ej ifyllt</v>
      </c>
    </row>
    <row r="198" spans="2:12" x14ac:dyDescent="0.2">
      <c r="B198" s="96"/>
      <c r="C198" s="91"/>
      <c r="D198" s="91"/>
      <c r="E198" s="91"/>
      <c r="F198" s="91"/>
      <c r="G198" s="91"/>
      <c r="H198" s="91"/>
      <c r="I198" s="91"/>
      <c r="J198" s="91"/>
      <c r="K198" s="420"/>
    </row>
    <row r="199" spans="2:12" ht="15.75" thickBot="1" x14ac:dyDescent="0.3">
      <c r="B199" s="83" t="s">
        <v>22</v>
      </c>
      <c r="C199" s="81"/>
      <c r="D199" s="80"/>
      <c r="E199" s="80"/>
      <c r="F199" s="80"/>
      <c r="G199" s="80"/>
      <c r="H199" s="80"/>
      <c r="I199" s="80"/>
      <c r="J199" s="80"/>
      <c r="K199" s="295" t="s">
        <v>373</v>
      </c>
    </row>
    <row r="200" spans="2:12" ht="15" thickBot="1" x14ac:dyDescent="0.25">
      <c r="B200" s="91" t="s">
        <v>152</v>
      </c>
      <c r="C200" s="503"/>
      <c r="D200" s="504"/>
      <c r="E200" s="505"/>
      <c r="F200" s="91"/>
      <c r="G200" s="91"/>
      <c r="H200" s="97" t="str">
        <f>IF(C200='Värden för bedömning'!C125,'Värden för bedömning'!B125,IF(C200='Värden för bedömning'!C126,'Värden för bedömning'!B126,IF(C200='Värden för bedömning'!C127,'Värden för bedömning'!B127,"Ej ifyllt")))</f>
        <v>Ej ifyllt</v>
      </c>
      <c r="I200" s="91"/>
      <c r="J200" s="91"/>
      <c r="K200" s="530"/>
      <c r="L200" s="119" t="str">
        <f>IF(H200="Ej ifyllt","Ej ifyllt",IF(H200="Ej uppfyllt",0,IF(H200="Steg 1",1,IF(H200="Steg 2",2,0))))</f>
        <v>Ej ifyllt</v>
      </c>
    </row>
    <row r="201" spans="2:12" ht="28.5" customHeight="1" thickBot="1" x14ac:dyDescent="0.25">
      <c r="B201" s="215" t="s">
        <v>153</v>
      </c>
      <c r="C201" s="509"/>
      <c r="D201" s="510"/>
      <c r="E201" s="511"/>
      <c r="F201" s="91"/>
      <c r="G201" s="91"/>
      <c r="H201" s="97" t="str">
        <f>IF(C201='Värden för bedömning'!D125,'Värden för bedömning'!B125,IF(C201='Värden för bedömning'!D126,'Värden för bedömning'!B126,IF(C201='Värden för bedömning'!D127,'Värden för bedömning'!B127,"Ej ifyllt")))</f>
        <v>Ej ifyllt</v>
      </c>
      <c r="I201" s="91"/>
      <c r="J201" s="91"/>
      <c r="K201" s="530"/>
      <c r="L201" s="119" t="str">
        <f>IF(H201="Ej ifyllt","Ej ifyllt",IF(H201="Ej uppfyllt",0,IF(H201="Steg 1",1,IF(H201="Steg 2",2,0))))</f>
        <v>Ej ifyllt</v>
      </c>
    </row>
    <row r="202" spans="2:12" x14ac:dyDescent="0.2">
      <c r="B202" s="90"/>
      <c r="C202" s="90"/>
      <c r="D202" s="91"/>
      <c r="E202" s="91"/>
      <c r="F202" s="91"/>
      <c r="G202" s="91"/>
      <c r="H202" s="91"/>
      <c r="I202" s="91"/>
      <c r="J202" s="91"/>
      <c r="K202" s="530"/>
    </row>
    <row r="203" spans="2:12" ht="15" thickBot="1" x14ac:dyDescent="0.25">
      <c r="B203" s="90"/>
      <c r="C203" s="90"/>
      <c r="D203" s="91"/>
      <c r="E203" s="91"/>
      <c r="F203" s="91"/>
      <c r="G203" s="91"/>
      <c r="H203" s="91"/>
      <c r="I203" s="139"/>
      <c r="J203" s="139"/>
      <c r="K203" s="420"/>
    </row>
    <row r="204" spans="2:12" ht="15.75" thickTop="1" x14ac:dyDescent="0.2">
      <c r="B204" s="90"/>
      <c r="C204" s="493" t="s">
        <v>200</v>
      </c>
      <c r="D204" s="494"/>
      <c r="E204" s="494"/>
      <c r="F204" s="495"/>
      <c r="G204" s="91"/>
      <c r="H204" s="91"/>
      <c r="I204" s="91"/>
      <c r="J204" s="91"/>
      <c r="K204" s="420"/>
    </row>
    <row r="205" spans="2:12" ht="15" x14ac:dyDescent="0.2">
      <c r="B205" s="90"/>
      <c r="C205" s="261"/>
      <c r="D205" s="262"/>
      <c r="E205" s="262"/>
      <c r="F205" s="263"/>
      <c r="G205" s="91"/>
      <c r="H205" s="91"/>
      <c r="I205" s="91"/>
      <c r="J205" s="91"/>
      <c r="K205" s="420"/>
    </row>
    <row r="206" spans="2:12" ht="15" x14ac:dyDescent="0.25">
      <c r="B206" s="90"/>
      <c r="C206" s="241" t="s">
        <v>0</v>
      </c>
      <c r="D206" s="120" t="s">
        <v>97</v>
      </c>
      <c r="E206" s="120" t="s">
        <v>13</v>
      </c>
      <c r="F206" s="242" t="s">
        <v>192</v>
      </c>
      <c r="G206" s="91"/>
      <c r="H206" s="91"/>
      <c r="I206" s="91"/>
      <c r="J206" s="91"/>
      <c r="K206" s="420"/>
    </row>
    <row r="207" spans="2:12" x14ac:dyDescent="0.2">
      <c r="B207" s="90"/>
      <c r="C207" s="236" t="s">
        <v>17</v>
      </c>
      <c r="D207" s="243" t="str">
        <f>IF(H168="Ej ifyllt","Ej ifyllt",IF(H168="Ej uppfyllt",0,IF(H168="Steg 1",1,IF(H168="Steg 2",2,0))))</f>
        <v>Ej ifyllt</v>
      </c>
      <c r="E207" s="105">
        <v>2</v>
      </c>
      <c r="F207" s="431" t="str">
        <f t="shared" ref="F207:F212" si="4">IF(D207="Ej ifyllt","Ej ifyllt",D207*E207)</f>
        <v>Ej ifyllt</v>
      </c>
      <c r="G207" s="91"/>
      <c r="H207" s="91"/>
      <c r="I207" s="91"/>
      <c r="J207" s="91"/>
      <c r="K207" s="420"/>
    </row>
    <row r="208" spans="2:12" x14ac:dyDescent="0.2">
      <c r="B208" s="90"/>
      <c r="C208" s="236" t="s">
        <v>197</v>
      </c>
      <c r="D208" s="243" t="str">
        <f>IF(H177="Ej ifyllt","Ej ifyllt",IF(H177="Ej uppfyllt",0,IF(H177="Steg 1",1,IF(H177="Steg 2",2,0))))</f>
        <v>Ej ifyllt</v>
      </c>
      <c r="E208" s="105">
        <v>1</v>
      </c>
      <c r="F208" s="431" t="str">
        <f>IF(D208="Ej ifyllt","Ej ifyllt",D208*E208)</f>
        <v>Ej ifyllt</v>
      </c>
      <c r="G208" s="91"/>
      <c r="H208" s="91"/>
      <c r="I208" s="91"/>
      <c r="J208" s="91"/>
      <c r="K208" s="420"/>
    </row>
    <row r="209" spans="1:99" x14ac:dyDescent="0.2">
      <c r="B209" s="90"/>
      <c r="C209" s="236" t="s">
        <v>19</v>
      </c>
      <c r="D209" s="243" t="str">
        <f>IF(OR(L182="Ej ifyllt",L183="Ej ifyllt",L184="Ej ifyllt"),"Ej ifyllt",(AVERAGE(L182:L184)))</f>
        <v>Ej ifyllt</v>
      </c>
      <c r="E209" s="105">
        <v>1</v>
      </c>
      <c r="F209" s="431" t="str">
        <f t="shared" si="4"/>
        <v>Ej ifyllt</v>
      </c>
      <c r="G209" s="91"/>
      <c r="H209" s="91"/>
      <c r="I209" s="91"/>
      <c r="J209" s="91"/>
      <c r="K209" s="420"/>
    </row>
    <row r="210" spans="1:99" x14ac:dyDescent="0.2">
      <c r="B210" s="90"/>
      <c r="C210" s="236" t="s">
        <v>20</v>
      </c>
      <c r="D210" s="243" t="str">
        <f>IF(OR(L188="Ej ifyllt",L189="Ej ifyllt",L190="Ej ifyllt",L191="Ej ifyllt"),"Ej ifyllt",(AVERAGE(L188:L191)))</f>
        <v>Ej ifyllt</v>
      </c>
      <c r="E210" s="105">
        <v>2</v>
      </c>
      <c r="F210" s="431" t="str">
        <f t="shared" si="4"/>
        <v>Ej ifyllt</v>
      </c>
      <c r="G210" s="91"/>
      <c r="H210" s="91"/>
      <c r="I210" s="91"/>
      <c r="J210" s="91"/>
      <c r="K210" s="420"/>
    </row>
    <row r="211" spans="1:99" x14ac:dyDescent="0.2">
      <c r="B211" s="90"/>
      <c r="C211" s="236" t="s">
        <v>21</v>
      </c>
      <c r="D211" s="243" t="str">
        <f>IF(OR(L195="Ej ifyllt",L196="Ej ifyllt",L197="Ej ifyllt"),"Ej ifyllt",(AVERAGE(L195:L197)))</f>
        <v>Ej ifyllt</v>
      </c>
      <c r="E211" s="105">
        <v>1</v>
      </c>
      <c r="F211" s="431" t="str">
        <f t="shared" si="4"/>
        <v>Ej ifyllt</v>
      </c>
      <c r="G211" s="91"/>
      <c r="H211" s="91"/>
      <c r="I211" s="91"/>
      <c r="J211" s="91"/>
      <c r="K211" s="420"/>
    </row>
    <row r="212" spans="1:99" x14ac:dyDescent="0.2">
      <c r="B212" s="90"/>
      <c r="C212" s="236" t="s">
        <v>22</v>
      </c>
      <c r="D212" s="243" t="str">
        <f>IF(OR(L200="Ej ifyllt",L201="Ej ifyllt"),"Ej ifyllt",(AVERAGE(L200:L201)))</f>
        <v>Ej ifyllt</v>
      </c>
      <c r="E212" s="105">
        <v>1</v>
      </c>
      <c r="F212" s="431" t="str">
        <f t="shared" si="4"/>
        <v>Ej ifyllt</v>
      </c>
      <c r="G212" s="91"/>
      <c r="H212" s="91"/>
      <c r="I212" s="91"/>
      <c r="J212" s="91"/>
      <c r="K212" s="433"/>
    </row>
    <row r="213" spans="1:99" x14ac:dyDescent="0.2">
      <c r="B213" s="90"/>
      <c r="C213" s="236"/>
      <c r="D213" s="105"/>
      <c r="E213" s="105"/>
      <c r="F213" s="237"/>
      <c r="G213" s="91"/>
      <c r="H213" s="91"/>
      <c r="I213" s="91"/>
      <c r="J213" s="91"/>
      <c r="K213" s="420"/>
    </row>
    <row r="214" spans="1:99" ht="15.75" thickBot="1" x14ac:dyDescent="0.3">
      <c r="B214" s="90"/>
      <c r="C214" s="232" t="s">
        <v>191</v>
      </c>
      <c r="D214" s="233" t="e">
        <f>SUMIF(D207:D212,"&gt;=0",F207:F212)/SUMIF(D207:D212,"&gt;=0",E207:E212)</f>
        <v>#DIV/0!</v>
      </c>
      <c r="E214" s="279" t="e">
        <f>IF(D214&gt;='Värden för bedömning'!C7,'Värden för bedömning'!B7,IF(D214&gt;='Värden för bedömning'!C6,'Värden för bedömning'!B6,'Värden för bedömning'!B5))</f>
        <v>#DIV/0!</v>
      </c>
      <c r="F214" s="235"/>
      <c r="G214" s="91"/>
      <c r="H214" s="91"/>
      <c r="I214" s="91"/>
      <c r="J214" s="91"/>
      <c r="K214" s="420"/>
    </row>
    <row r="215" spans="1:99" ht="15.75" thickTop="1" thickBot="1" x14ac:dyDescent="0.25">
      <c r="B215" s="90"/>
      <c r="C215" s="90"/>
      <c r="D215" s="91"/>
      <c r="E215" s="91"/>
      <c r="F215" s="91"/>
      <c r="G215" s="91"/>
      <c r="H215" s="91"/>
      <c r="I215" s="91"/>
      <c r="J215" s="91"/>
      <c r="K215" s="436"/>
    </row>
    <row r="216" spans="1:99" ht="15" x14ac:dyDescent="0.25">
      <c r="B216" s="108" t="s">
        <v>24</v>
      </c>
      <c r="C216" s="86"/>
      <c r="D216" s="87"/>
      <c r="E216" s="87"/>
      <c r="F216" s="87"/>
      <c r="G216" s="87"/>
      <c r="H216" s="87"/>
      <c r="I216" s="87"/>
      <c r="J216" s="87"/>
      <c r="K216" s="528" t="s">
        <v>358</v>
      </c>
      <c r="L216" s="137"/>
      <c r="M216" s="88"/>
      <c r="N216" s="88"/>
      <c r="O216" s="88"/>
      <c r="P216" s="88"/>
      <c r="Q216" s="88"/>
      <c r="R216" s="88"/>
      <c r="S216" s="88"/>
    </row>
    <row r="217" spans="1:99" ht="15" x14ac:dyDescent="0.25">
      <c r="B217" s="108"/>
      <c r="C217" s="86"/>
      <c r="D217" s="87"/>
      <c r="E217" s="87"/>
      <c r="F217" s="87"/>
      <c r="G217" s="87"/>
      <c r="H217" s="87"/>
      <c r="I217" s="87"/>
      <c r="J217" s="87"/>
      <c r="K217" s="529"/>
      <c r="L217" s="137"/>
      <c r="M217" s="88"/>
      <c r="N217" s="88"/>
      <c r="O217" s="88"/>
      <c r="P217" s="88"/>
      <c r="Q217" s="88"/>
      <c r="R217" s="88"/>
      <c r="S217" s="88"/>
    </row>
    <row r="218" spans="1:99" ht="15" x14ac:dyDescent="0.25">
      <c r="B218" s="83" t="s">
        <v>25</v>
      </c>
      <c r="C218" s="80"/>
      <c r="D218" s="80"/>
      <c r="E218" s="80"/>
      <c r="F218" s="80"/>
      <c r="G218" s="80"/>
      <c r="H218" s="80"/>
      <c r="I218" s="80"/>
      <c r="J218" s="80"/>
      <c r="K218" s="295" t="s">
        <v>357</v>
      </c>
    </row>
    <row r="219" spans="1:99" ht="29.25" thickBot="1" x14ac:dyDescent="0.25">
      <c r="B219" s="216" t="s">
        <v>277</v>
      </c>
      <c r="C219" s="101" t="s">
        <v>57</v>
      </c>
      <c r="D219" s="101" t="s">
        <v>58</v>
      </c>
      <c r="E219" s="91"/>
      <c r="F219" s="91"/>
      <c r="G219" s="91"/>
      <c r="H219" s="91"/>
      <c r="I219" s="91"/>
      <c r="J219" s="91"/>
      <c r="K219" s="530"/>
    </row>
    <row r="220" spans="1:99" ht="15" thickBot="1" x14ac:dyDescent="0.25">
      <c r="B220" s="91" t="s">
        <v>28</v>
      </c>
      <c r="C220" s="240"/>
      <c r="D220" s="240"/>
      <c r="E220" s="91"/>
      <c r="F220" s="91"/>
      <c r="G220" s="91"/>
      <c r="H220" s="97" t="str">
        <f>IF(OR(C220="",D220=""),"Ej ifyllt",IF(AND((SUM(C220:D220)/$C$14)&lt;'Värden för bedömning'!C133,Utvärderingsverktyg!C220=0),'Värden för bedömning'!B134,IF((SUM(C220:D220)/$C$14)&lt;='Värden för bedömning'!C133,'Värden för bedömning'!B133,'Värden för bedömning'!B132)))</f>
        <v>Ej ifyllt</v>
      </c>
      <c r="I220" s="91"/>
      <c r="J220" s="91"/>
      <c r="K220" s="530"/>
      <c r="L220" s="119"/>
    </row>
    <row r="221" spans="1:99" x14ac:dyDescent="0.2">
      <c r="B221" s="91"/>
      <c r="C221" s="217"/>
      <c r="D221" s="218"/>
      <c r="E221" s="139"/>
      <c r="F221" s="91"/>
      <c r="G221" s="91"/>
      <c r="H221" s="91"/>
      <c r="I221" s="91"/>
      <c r="J221" s="91"/>
      <c r="K221" s="530"/>
    </row>
    <row r="222" spans="1:99" s="91" customFormat="1" ht="15" x14ac:dyDescent="0.25">
      <c r="A222" s="79"/>
      <c r="B222" s="83" t="s">
        <v>26</v>
      </c>
      <c r="C222" s="81"/>
      <c r="D222" s="80"/>
      <c r="E222" s="80"/>
      <c r="F222" s="80"/>
      <c r="G222" s="80"/>
      <c r="H222" s="80"/>
      <c r="I222" s="80"/>
      <c r="J222" s="80"/>
      <c r="K222" s="295" t="s">
        <v>375</v>
      </c>
      <c r="L222" s="114"/>
      <c r="M222" s="79"/>
      <c r="N222" s="79"/>
      <c r="O222" s="79"/>
      <c r="P222" s="79"/>
      <c r="Q222" s="79"/>
      <c r="R222" s="79"/>
      <c r="S222" s="79"/>
      <c r="T222" s="79"/>
      <c r="U222" s="79"/>
      <c r="V222" s="79"/>
      <c r="W222" s="79"/>
      <c r="X222" s="79"/>
      <c r="Y222" s="79"/>
      <c r="Z222" s="79"/>
      <c r="AA222" s="79"/>
      <c r="AB222" s="79"/>
      <c r="AC222" s="79"/>
      <c r="AD222" s="79"/>
      <c r="AE222" s="79"/>
      <c r="AF222" s="79"/>
      <c r="AG222" s="79"/>
      <c r="AH222" s="79"/>
      <c r="AI222" s="79"/>
      <c r="AJ222" s="79"/>
      <c r="AK222" s="79"/>
      <c r="AL222" s="79"/>
      <c r="AM222" s="79"/>
      <c r="AN222" s="79"/>
      <c r="AO222" s="79"/>
      <c r="AP222" s="79"/>
      <c r="AQ222" s="79"/>
      <c r="AR222" s="79"/>
      <c r="AS222" s="79"/>
      <c r="AT222" s="79"/>
      <c r="AU222" s="79"/>
      <c r="AV222" s="79"/>
      <c r="AW222" s="79"/>
      <c r="AX222" s="79"/>
      <c r="AY222" s="79"/>
      <c r="AZ222" s="79"/>
      <c r="BA222" s="79"/>
      <c r="BB222" s="79"/>
      <c r="BC222" s="79"/>
      <c r="BD222" s="79"/>
      <c r="BE222" s="79"/>
      <c r="BF222" s="79"/>
      <c r="BG222" s="79"/>
      <c r="BH222" s="79"/>
      <c r="BI222" s="79"/>
      <c r="BJ222" s="79"/>
      <c r="BK222" s="79"/>
      <c r="BL222" s="79"/>
      <c r="BM222" s="79"/>
      <c r="BN222" s="79"/>
      <c r="BO222" s="79"/>
      <c r="BP222" s="79"/>
      <c r="BQ222" s="79"/>
      <c r="BR222" s="79"/>
      <c r="BS222" s="79"/>
      <c r="BT222" s="79"/>
      <c r="BU222" s="79"/>
      <c r="BV222" s="79"/>
      <c r="BW222" s="79"/>
      <c r="BX222" s="79"/>
      <c r="BY222" s="79"/>
      <c r="BZ222" s="79"/>
      <c r="CA222" s="79"/>
      <c r="CB222" s="79"/>
      <c r="CC222" s="79"/>
      <c r="CD222" s="79"/>
      <c r="CE222" s="79"/>
      <c r="CF222" s="79"/>
      <c r="CG222" s="79"/>
      <c r="CH222" s="79"/>
      <c r="CI222" s="79"/>
      <c r="CJ222" s="79"/>
      <c r="CK222" s="79"/>
      <c r="CL222" s="79"/>
      <c r="CM222" s="79"/>
      <c r="CN222" s="79"/>
      <c r="CO222" s="79"/>
      <c r="CP222" s="79"/>
      <c r="CQ222" s="79"/>
      <c r="CR222" s="79"/>
      <c r="CS222" s="79"/>
      <c r="CT222" s="79"/>
      <c r="CU222" s="79"/>
    </row>
    <row r="223" spans="1:99" ht="15" thickBot="1" x14ac:dyDescent="0.25">
      <c r="B223" s="126"/>
      <c r="C223" s="90"/>
      <c r="D223" s="91"/>
      <c r="E223" s="91"/>
      <c r="F223" s="91"/>
      <c r="G223" s="91"/>
      <c r="H223" s="91"/>
      <c r="I223" s="91"/>
      <c r="J223" s="91"/>
      <c r="K223" s="531"/>
    </row>
    <row r="224" spans="1:99" ht="29.25" customHeight="1" thickBot="1" x14ac:dyDescent="0.25">
      <c r="B224" s="148" t="s">
        <v>29</v>
      </c>
      <c r="C224" s="496"/>
      <c r="D224" s="497"/>
      <c r="E224" s="498"/>
      <c r="F224" s="91"/>
      <c r="G224" s="91"/>
      <c r="H224" s="97" t="str">
        <f>IF(C224='Värden för bedömning'!C137,'Värden för bedömning'!B137,IF(C224='Värden för bedömning'!C138,'Värden för bedömning'!B138,IF(C224='Värden för bedömning'!C139,'Värden för bedömning'!B139,"Ej ifyllt")))</f>
        <v>Ej ifyllt</v>
      </c>
      <c r="I224" s="91"/>
      <c r="J224" s="91"/>
      <c r="K224" s="531"/>
      <c r="L224" s="119" t="str">
        <f>IF(H224="Ej ifyllt","Ej ifyllt",IF(H224="Ej uppfyllt",0,IF(H224="Steg 1",1,IF(H224="Steg 2",2,0))))</f>
        <v>Ej ifyllt</v>
      </c>
    </row>
    <row r="225" spans="1:15" ht="29.25" customHeight="1" thickBot="1" x14ac:dyDescent="0.25">
      <c r="B225" s="148" t="s">
        <v>376</v>
      </c>
      <c r="C225" s="496"/>
      <c r="D225" s="497"/>
      <c r="E225" s="498"/>
      <c r="F225" s="91"/>
      <c r="G225" s="91"/>
      <c r="H225" s="97" t="str">
        <f>IF(C225='Värden för bedömning'!D137,'Värden för bedömning'!B137,IF(C225='Värden för bedömning'!D138,'Värden för bedömning'!B138,IF(C225='Värden för bedömning'!D139,'Värden för bedömning'!B139,"Ej ifyllt")))</f>
        <v>Ej ifyllt</v>
      </c>
      <c r="I225" s="91"/>
      <c r="J225" s="91"/>
      <c r="K225" s="531"/>
      <c r="L225" s="119" t="str">
        <f>IF(H225="Ej ifyllt","Ej ifyllt",IF(H225="Ej uppfyllt",0,IF(H225="Steg 1",1,IF(H225="Steg 2",2,0))))</f>
        <v>Ej ifyllt</v>
      </c>
    </row>
    <row r="226" spans="1:15" x14ac:dyDescent="0.2">
      <c r="B226" s="91"/>
      <c r="C226" s="149"/>
      <c r="D226" s="149"/>
      <c r="E226" s="149"/>
      <c r="F226" s="91"/>
      <c r="G226" s="91"/>
      <c r="H226" s="91"/>
      <c r="I226" s="91"/>
      <c r="J226" s="91"/>
      <c r="K226" s="531"/>
    </row>
    <row r="227" spans="1:15" ht="15.75" thickBot="1" x14ac:dyDescent="0.25">
      <c r="B227" s="150" t="s">
        <v>452</v>
      </c>
      <c r="C227" s="84"/>
      <c r="D227" s="84"/>
      <c r="E227" s="84"/>
      <c r="F227" s="80"/>
      <c r="G227" s="80"/>
      <c r="H227" s="80"/>
      <c r="I227" s="80"/>
      <c r="J227" s="80"/>
      <c r="K227" s="295" t="s">
        <v>388</v>
      </c>
    </row>
    <row r="228" spans="1:15" ht="30.75" customHeight="1" thickBot="1" x14ac:dyDescent="0.25">
      <c r="B228" s="219" t="s">
        <v>55</v>
      </c>
      <c r="C228" s="512"/>
      <c r="D228" s="513"/>
      <c r="E228" s="514"/>
      <c r="F228" s="91"/>
      <c r="G228" s="91"/>
      <c r="H228" s="97" t="str">
        <f>IF(C228='Värden för bedömning'!C142,'Värden för bedömning'!B142,IF(C228='Värden för bedömning'!C143,'Värden för bedömning'!B143,IF(C228='Värden för bedömning'!C144,'Värden för bedömning'!B144,"Ej ifyllt")))</f>
        <v>Ej ifyllt</v>
      </c>
      <c r="I228" s="130"/>
      <c r="J228" s="130"/>
      <c r="K228" s="530"/>
    </row>
    <row r="229" spans="1:15" x14ac:dyDescent="0.2">
      <c r="B229" s="91"/>
      <c r="C229" s="149"/>
      <c r="D229" s="149"/>
      <c r="E229" s="149"/>
      <c r="F229" s="91"/>
      <c r="G229" s="91"/>
      <c r="H229" s="91"/>
      <c r="I229" s="91"/>
      <c r="J229" s="91"/>
      <c r="K229" s="530"/>
    </row>
    <row r="230" spans="1:15" ht="15" x14ac:dyDescent="0.25">
      <c r="B230" s="83" t="s">
        <v>27</v>
      </c>
      <c r="C230" s="81"/>
      <c r="D230" s="80"/>
      <c r="E230" s="80"/>
      <c r="F230" s="80"/>
      <c r="G230" s="80"/>
      <c r="H230" s="80"/>
      <c r="I230" s="80"/>
      <c r="J230" s="80"/>
      <c r="K230" s="295" t="s">
        <v>374</v>
      </c>
    </row>
    <row r="231" spans="1:15" ht="15" thickBot="1" x14ac:dyDescent="0.25">
      <c r="B231" s="92" t="s">
        <v>53</v>
      </c>
      <c r="C231" s="90" t="s">
        <v>59</v>
      </c>
      <c r="D231" s="91"/>
      <c r="E231" s="91"/>
      <c r="F231" s="91"/>
      <c r="G231" s="91"/>
      <c r="H231" s="91"/>
      <c r="I231" s="91"/>
      <c r="J231" s="91"/>
      <c r="K231" s="530"/>
    </row>
    <row r="232" spans="1:15" ht="15" thickBot="1" x14ac:dyDescent="0.25">
      <c r="B232" s="91" t="s">
        <v>56</v>
      </c>
      <c r="C232" s="230"/>
      <c r="D232" s="91"/>
      <c r="E232" s="91"/>
      <c r="F232" s="91"/>
      <c r="G232" s="91"/>
      <c r="H232" s="501" t="str">
        <f>IF(AND(C232="",C233=""),"Ej ifyllt",IF(C232&gt;'Värden för bedömning'!C147,'Värden för bedömning'!B147,(IF(C233/$C$14&lt;='Värden för bedömning'!D149,'Värden för bedömning'!B149,(IF(C233/$C$14&lt;='Värden för bedömning'!D148,'Värden för bedömning'!B148,'Värden för bedömning'!B147))))))</f>
        <v>Ej ifyllt</v>
      </c>
      <c r="I232" s="500"/>
      <c r="J232" s="405"/>
      <c r="K232" s="530"/>
      <c r="O232" s="116"/>
    </row>
    <row r="233" spans="1:15" ht="15" thickBot="1" x14ac:dyDescent="0.25">
      <c r="B233" s="91" t="s">
        <v>166</v>
      </c>
      <c r="C233" s="230"/>
      <c r="D233" s="91"/>
      <c r="E233" s="91"/>
      <c r="F233" s="91"/>
      <c r="G233" s="91"/>
      <c r="H233" s="502"/>
      <c r="I233" s="500"/>
      <c r="J233" s="405"/>
      <c r="K233" s="530"/>
      <c r="O233" s="116"/>
    </row>
    <row r="234" spans="1:15" x14ac:dyDescent="0.2">
      <c r="B234" s="91"/>
      <c r="C234" s="90"/>
      <c r="D234" s="91"/>
      <c r="E234" s="91"/>
      <c r="F234" s="91"/>
      <c r="G234" s="91"/>
      <c r="H234" s="91"/>
      <c r="I234" s="91"/>
      <c r="J234" s="91"/>
      <c r="K234" s="420"/>
    </row>
    <row r="235" spans="1:15" ht="15" thickBot="1" x14ac:dyDescent="0.25">
      <c r="B235" s="91"/>
      <c r="C235" s="90"/>
      <c r="D235" s="91"/>
      <c r="E235" s="91"/>
      <c r="F235" s="91"/>
      <c r="G235" s="91"/>
      <c r="H235" s="91"/>
      <c r="I235" s="91"/>
      <c r="J235" s="91"/>
      <c r="K235" s="420"/>
    </row>
    <row r="236" spans="1:15" ht="15.75" thickTop="1" x14ac:dyDescent="0.2">
      <c r="A236" s="118"/>
      <c r="B236" s="91"/>
      <c r="C236" s="493" t="s">
        <v>201</v>
      </c>
      <c r="D236" s="494"/>
      <c r="E236" s="494"/>
      <c r="F236" s="495"/>
      <c r="G236" s="91"/>
      <c r="H236" s="91"/>
      <c r="I236" s="91"/>
      <c r="J236" s="91"/>
      <c r="K236" s="420"/>
    </row>
    <row r="237" spans="1:15" ht="15" x14ac:dyDescent="0.2">
      <c r="A237" s="118"/>
      <c r="B237" s="91"/>
      <c r="C237" s="261"/>
      <c r="D237" s="262"/>
      <c r="E237" s="262"/>
      <c r="F237" s="263"/>
      <c r="G237" s="91"/>
      <c r="H237" s="91"/>
      <c r="I237" s="91"/>
      <c r="J237" s="91"/>
      <c r="K237" s="420"/>
    </row>
    <row r="238" spans="1:15" ht="15" x14ac:dyDescent="0.25">
      <c r="A238" s="118"/>
      <c r="B238" s="91"/>
      <c r="C238" s="241" t="s">
        <v>0</v>
      </c>
      <c r="D238" s="120" t="s">
        <v>97</v>
      </c>
      <c r="E238" s="120" t="s">
        <v>13</v>
      </c>
      <c r="F238" s="242" t="s">
        <v>192</v>
      </c>
      <c r="G238" s="91"/>
      <c r="H238" s="91"/>
      <c r="I238" s="91"/>
      <c r="J238" s="91"/>
      <c r="K238" s="428"/>
    </row>
    <row r="239" spans="1:15" x14ac:dyDescent="0.2">
      <c r="A239" s="118"/>
      <c r="B239" s="91"/>
      <c r="C239" s="236" t="str">
        <f>B218</f>
        <v>Hinder</v>
      </c>
      <c r="D239" s="243" t="str">
        <f>IF(H220="Ej ifyllt","Ej ifyllt",IF(H220="Ej uppfyllt",0,IF(H220="Steg 1",1,IF(H220="Steg 2",2,0))))</f>
        <v>Ej ifyllt</v>
      </c>
      <c r="E239" s="105">
        <v>2</v>
      </c>
      <c r="F239" s="431" t="str">
        <f>IF(D239="Ej ifyllt","Ej ifyllt",D239*E239)</f>
        <v>Ej ifyllt</v>
      </c>
      <c r="G239" s="91"/>
      <c r="H239" s="91"/>
      <c r="I239" s="91"/>
      <c r="J239" s="91"/>
      <c r="K239" s="420"/>
    </row>
    <row r="240" spans="1:15" x14ac:dyDescent="0.2">
      <c r="A240" s="118"/>
      <c r="B240" s="91"/>
      <c r="C240" s="236" t="str">
        <f>B222</f>
        <v>Vid mörker</v>
      </c>
      <c r="D240" s="243" t="str">
        <f>IF(OR(L224="Ej ifyllt",L225="Ej ifyllt"),"Ej ifyllt",(AVERAGE(L224:L225)))</f>
        <v>Ej ifyllt</v>
      </c>
      <c r="E240" s="105">
        <v>1</v>
      </c>
      <c r="F240" s="431" t="str">
        <f>IF(D240="Ej ifyllt","Ej ifyllt",D240*E240)</f>
        <v>Ej ifyllt</v>
      </c>
      <c r="G240" s="91"/>
      <c r="H240" s="91"/>
      <c r="I240" s="91"/>
      <c r="J240" s="91"/>
      <c r="K240" s="420"/>
    </row>
    <row r="241" spans="1:19" x14ac:dyDescent="0.2">
      <c r="A241" s="118"/>
      <c r="B241" s="91"/>
      <c r="C241" s="236" t="str">
        <f>B227</f>
        <v>Otrygga platser</v>
      </c>
      <c r="D241" s="243" t="str">
        <f>IF(H228="Ej ifyllt","Ej ifyllt",IF(H228="Ej uppfyllt",0,IF(H228="Steg 1",1,IF(H228="Steg 2",2,0))))</f>
        <v>Ej ifyllt</v>
      </c>
      <c r="E241" s="105">
        <v>1</v>
      </c>
      <c r="F241" s="431" t="str">
        <f>IF(D241="Ej ifyllt","Ej ifyllt",D241*E241)</f>
        <v>Ej ifyllt</v>
      </c>
      <c r="G241" s="91"/>
      <c r="H241" s="91"/>
      <c r="I241" s="91"/>
      <c r="J241" s="91"/>
      <c r="K241" s="420"/>
    </row>
    <row r="242" spans="1:19" x14ac:dyDescent="0.2">
      <c r="A242" s="118"/>
      <c r="B242" s="91"/>
      <c r="C242" s="236" t="str">
        <f>B230</f>
        <v>Parkerade bilar</v>
      </c>
      <c r="D242" s="243" t="str">
        <f>IF(H232="Ej ifyllt","Ej ifyllt",IF(H232="Ej uppfyllt",0,IF(H232="Steg 1",1,IF(H232="Steg 2",2,0))))</f>
        <v>Ej ifyllt</v>
      </c>
      <c r="E242" s="105">
        <v>2</v>
      </c>
      <c r="F242" s="431" t="str">
        <f>IF(D242="Ej ifyllt","Ej ifyllt",D242*E242)</f>
        <v>Ej ifyllt</v>
      </c>
      <c r="G242" s="91"/>
      <c r="H242" s="91"/>
      <c r="I242" s="91"/>
      <c r="J242" s="91"/>
      <c r="K242" s="420"/>
    </row>
    <row r="243" spans="1:19" x14ac:dyDescent="0.2">
      <c r="A243" s="118"/>
      <c r="B243" s="91"/>
      <c r="C243" s="236"/>
      <c r="D243" s="105"/>
      <c r="E243" s="105"/>
      <c r="F243" s="237"/>
      <c r="G243" s="91"/>
      <c r="H243" s="91"/>
      <c r="I243" s="91"/>
      <c r="J243" s="91"/>
      <c r="K243" s="420"/>
    </row>
    <row r="244" spans="1:19" ht="15.75" thickBot="1" x14ac:dyDescent="0.3">
      <c r="A244" s="118"/>
      <c r="B244" s="91"/>
      <c r="C244" s="232" t="s">
        <v>191</v>
      </c>
      <c r="D244" s="233" t="e">
        <f>SUMIF(D239:D242,"&gt;=0",F239:F242)/SUMIF(D239:D242,"&gt;=0",E239:E242)</f>
        <v>#DIV/0!</v>
      </c>
      <c r="E244" s="279" t="e">
        <f>IF(D244&gt;='Värden för bedömning'!C7,'Värden för bedömning'!B7,IF(D244&gt;='Värden för bedömning'!C6,'Värden för bedömning'!B6,'Värden för bedömning'!B5))</f>
        <v>#DIV/0!</v>
      </c>
      <c r="F244" s="235"/>
      <c r="G244" s="91"/>
      <c r="H244" s="91"/>
      <c r="I244" s="91"/>
      <c r="J244" s="91"/>
      <c r="K244" s="420"/>
    </row>
    <row r="245" spans="1:19" ht="15.75" thickTop="1" thickBot="1" x14ac:dyDescent="0.25">
      <c r="B245" s="91"/>
      <c r="C245" s="90"/>
      <c r="D245" s="91"/>
      <c r="E245" s="91"/>
      <c r="F245" s="91"/>
      <c r="G245" s="91"/>
      <c r="H245" s="91"/>
      <c r="I245" s="91"/>
      <c r="J245" s="91"/>
      <c r="K245" s="420"/>
    </row>
    <row r="246" spans="1:19" ht="15" x14ac:dyDescent="0.25">
      <c r="B246" s="108" t="s">
        <v>354</v>
      </c>
      <c r="C246" s="86"/>
      <c r="D246" s="87"/>
      <c r="E246" s="87"/>
      <c r="F246" s="87"/>
      <c r="G246" s="87"/>
      <c r="H246" s="87"/>
      <c r="I246" s="87"/>
      <c r="J246" s="87"/>
      <c r="K246" s="528" t="s">
        <v>359</v>
      </c>
      <c r="L246" s="137"/>
      <c r="M246" s="88"/>
      <c r="N246" s="88"/>
      <c r="O246" s="88"/>
      <c r="P246" s="88"/>
      <c r="Q246" s="88"/>
      <c r="R246" s="88"/>
      <c r="S246" s="88"/>
    </row>
    <row r="247" spans="1:19" ht="13.5" customHeight="1" x14ac:dyDescent="0.25">
      <c r="B247" s="108"/>
      <c r="C247" s="86"/>
      <c r="D247" s="87"/>
      <c r="E247" s="87"/>
      <c r="F247" s="87"/>
      <c r="G247" s="87"/>
      <c r="H247" s="87"/>
      <c r="I247" s="87"/>
      <c r="J247" s="87"/>
      <c r="K247" s="529"/>
      <c r="L247" s="137"/>
      <c r="M247" s="88"/>
      <c r="N247" s="88"/>
      <c r="O247" s="88"/>
      <c r="P247" s="88"/>
      <c r="Q247" s="88"/>
      <c r="R247" s="88"/>
      <c r="S247" s="88"/>
    </row>
    <row r="248" spans="1:19" ht="15" thickBot="1" x14ac:dyDescent="0.25">
      <c r="B248" s="130"/>
      <c r="C248" s="90"/>
      <c r="D248" s="91"/>
      <c r="E248" s="91"/>
      <c r="F248" s="91"/>
      <c r="G248" s="91"/>
      <c r="H248" s="91"/>
      <c r="I248" s="91"/>
      <c r="J248" s="91"/>
      <c r="K248" s="530"/>
    </row>
    <row r="249" spans="1:19" ht="15" x14ac:dyDescent="0.2">
      <c r="B249" s="130"/>
      <c r="C249" s="280" t="s">
        <v>279</v>
      </c>
      <c r="D249" s="281" t="s">
        <v>97</v>
      </c>
      <c r="E249" s="281"/>
      <c r="F249" s="282" t="s">
        <v>13</v>
      </c>
      <c r="G249" s="91"/>
      <c r="H249" s="91"/>
      <c r="I249" s="91"/>
      <c r="J249" s="91"/>
      <c r="K249" s="530"/>
    </row>
    <row r="250" spans="1:19" ht="15" x14ac:dyDescent="0.2">
      <c r="B250" s="130"/>
      <c r="C250" s="286"/>
      <c r="D250" s="262"/>
      <c r="E250" s="262"/>
      <c r="F250" s="287"/>
      <c r="G250" s="91"/>
      <c r="H250" s="91"/>
      <c r="I250" s="91"/>
      <c r="J250" s="91"/>
      <c r="K250" s="530"/>
    </row>
    <row r="251" spans="1:19" x14ac:dyDescent="0.2">
      <c r="B251" s="130"/>
      <c r="C251" s="288" t="s">
        <v>30</v>
      </c>
      <c r="D251" s="289" t="e">
        <f>D42</f>
        <v>#DIV/0!</v>
      </c>
      <c r="E251" s="290" t="e">
        <f>IF(D251&gt;='Värden för bedömning'!C7,'Värden för bedömning'!B7,IF(D251&gt;='Värden för bedömning'!C6,'Värden för bedömning'!B6,'Värden för bedömning'!B5))</f>
        <v>#DIV/0!</v>
      </c>
      <c r="F251" s="291">
        <v>0.1</v>
      </c>
      <c r="G251" s="91"/>
      <c r="H251" s="91"/>
      <c r="I251" s="91"/>
      <c r="J251" s="91"/>
      <c r="K251" s="530"/>
    </row>
    <row r="252" spans="1:19" x14ac:dyDescent="0.2">
      <c r="B252" s="130"/>
      <c r="C252" s="288" t="s">
        <v>3</v>
      </c>
      <c r="D252" s="289" t="e">
        <f>D87</f>
        <v>#DIV/0!</v>
      </c>
      <c r="E252" s="290" t="e">
        <f>IF(D252&gt;='Värden för bedömning'!C7,'Värden för bedömning'!B7,IF(D252&gt;='Värden för bedömning'!C6,'Värden för bedömning'!B6,'Värden för bedömning'!B5))</f>
        <v>#DIV/0!</v>
      </c>
      <c r="F252" s="291">
        <v>0.2</v>
      </c>
      <c r="G252" s="91"/>
      <c r="H252" s="91"/>
      <c r="I252" s="91"/>
      <c r="J252" s="91"/>
      <c r="K252" s="530"/>
    </row>
    <row r="253" spans="1:19" x14ac:dyDescent="0.2">
      <c r="B253" s="130"/>
      <c r="C253" s="288" t="s">
        <v>10</v>
      </c>
      <c r="D253" s="289" t="e">
        <f>D159</f>
        <v>#DIV/0!</v>
      </c>
      <c r="E253" s="290" t="e">
        <f>IF(D253&gt;='Värden för bedömning'!C7,'Värden för bedömning'!B7,IF(D253&gt;='Värden för bedömning'!C6,'Värden för bedömning'!B6,'Värden för bedömning'!B5))</f>
        <v>#DIV/0!</v>
      </c>
      <c r="F253" s="291">
        <v>0.25</v>
      </c>
      <c r="G253" s="91"/>
      <c r="H253" s="91"/>
      <c r="I253" s="91"/>
      <c r="J253" s="91"/>
      <c r="K253" s="530"/>
    </row>
    <row r="254" spans="1:19" x14ac:dyDescent="0.2">
      <c r="B254" s="130"/>
      <c r="C254" s="288" t="s">
        <v>16</v>
      </c>
      <c r="D254" s="289" t="e">
        <f>D214</f>
        <v>#DIV/0!</v>
      </c>
      <c r="E254" s="290" t="e">
        <f>IF(D254&gt;='Värden för bedömning'!C7,'Värden för bedömning'!B7,IF(D254&gt;='Värden för bedömning'!C6,'Värden för bedömning'!B6,'Värden för bedömning'!B5))</f>
        <v>#DIV/0!</v>
      </c>
      <c r="F254" s="291">
        <v>0.25</v>
      </c>
      <c r="G254" s="91"/>
      <c r="H254" s="91"/>
      <c r="I254" s="91"/>
      <c r="J254" s="91"/>
      <c r="K254" s="530"/>
    </row>
    <row r="255" spans="1:19" x14ac:dyDescent="0.2">
      <c r="B255" s="130"/>
      <c r="C255" s="288" t="s">
        <v>24</v>
      </c>
      <c r="D255" s="289" t="e">
        <f>D244</f>
        <v>#DIV/0!</v>
      </c>
      <c r="E255" s="290" t="e">
        <f>IF(D255&gt;='Värden för bedömning'!C7,'Värden för bedömning'!B7,IF(D255&gt;='Värden för bedömning'!C6,'Värden för bedömning'!B6,'Värden för bedömning'!B5))</f>
        <v>#DIV/0!</v>
      </c>
      <c r="F255" s="291">
        <v>0.2</v>
      </c>
      <c r="G255" s="91"/>
      <c r="H255" s="91"/>
      <c r="I255" s="91"/>
      <c r="J255" s="91"/>
      <c r="K255" s="420"/>
    </row>
    <row r="256" spans="1:19" x14ac:dyDescent="0.2">
      <c r="B256" s="130"/>
      <c r="C256" s="288"/>
      <c r="D256" s="292"/>
      <c r="E256" s="290"/>
      <c r="F256" s="293"/>
      <c r="G256" s="91"/>
      <c r="H256" s="91"/>
      <c r="I256" s="91"/>
      <c r="J256" s="91"/>
      <c r="K256" s="420"/>
    </row>
    <row r="257" spans="2:14" ht="15.75" thickBot="1" x14ac:dyDescent="0.3">
      <c r="B257" s="130"/>
      <c r="C257" s="294" t="s">
        <v>202</v>
      </c>
      <c r="D257" s="283" t="e">
        <f>D251*F251+D252*F252+D253*F253+D254*F254+D255*F255</f>
        <v>#DIV/0!</v>
      </c>
      <c r="E257" s="284" t="e">
        <f>IF(OR(C26=Lista!B5,C31=Lista!B5,Utvärderingsverktyg!C32=Lista!B5,L97="x",AVERAGE(C94,C97)&lt;'Värden för bedömning'!C58),'Värden för bedömning'!C9,IF(D257&gt;='Värden för bedömning'!C7,'Värden för bedömning'!B7,IF(Utvärderingsverktyg!D257&gt;='Värden för bedömning'!C6,'Värden för bedömning'!B6,'Värden för bedömning'!B5)))</f>
        <v>#DIV/0!</v>
      </c>
      <c r="F257" s="285"/>
      <c r="G257" s="91"/>
      <c r="H257" s="91"/>
      <c r="I257" s="91"/>
      <c r="J257" s="91"/>
      <c r="K257" s="420"/>
    </row>
    <row r="258" spans="2:14" x14ac:dyDescent="0.2">
      <c r="B258" s="130"/>
      <c r="C258" s="416" t="str">
        <f>IFERROR(E257,"x")</f>
        <v>x</v>
      </c>
      <c r="D258" s="91"/>
      <c r="E258" s="90"/>
      <c r="F258" s="91"/>
      <c r="G258" s="91"/>
      <c r="H258" s="91"/>
      <c r="I258" s="91"/>
      <c r="J258" s="91"/>
      <c r="K258" s="420"/>
    </row>
    <row r="259" spans="2:14" ht="15" x14ac:dyDescent="0.25">
      <c r="B259" s="207"/>
      <c r="C259" s="417" t="str">
        <f>IF(OR(C260&lt;&gt;"",C261&lt;&gt;"",C262&lt;&gt;"",C263&lt;&gt;""),"Följande skallkrav uppfylls ej","")</f>
        <v>Följande skallkrav uppfylls ej</v>
      </c>
      <c r="D259" s="215"/>
      <c r="E259" s="90"/>
      <c r="F259" s="91"/>
      <c r="G259" s="91"/>
      <c r="H259" s="91"/>
      <c r="I259" s="91"/>
      <c r="J259" s="91"/>
      <c r="K259" s="433"/>
    </row>
    <row r="260" spans="2:14" x14ac:dyDescent="0.2">
      <c r="B260" s="207"/>
      <c r="C260" s="207" t="str">
        <f>IF(D26="Denna indikator måste uppfyllas för att supercykelvägen ska kunna bedömas",B26,"")</f>
        <v>Region Skånes vägvisningsprinciper följs (grundnivå och nivå 1)</v>
      </c>
      <c r="D260" s="91"/>
      <c r="E260" s="91"/>
      <c r="F260" s="91"/>
      <c r="G260" s="91"/>
      <c r="H260" s="91"/>
      <c r="I260" s="91"/>
      <c r="J260" s="91"/>
      <c r="K260" s="420"/>
      <c r="N260" s="437"/>
    </row>
    <row r="261" spans="2:14" x14ac:dyDescent="0.2">
      <c r="B261" s="91"/>
      <c r="C261" s="207" t="str">
        <f>IF(D31="Denna indikator måste uppfyllas för att supercykelvägen ska kunna bedömas",B31,"")</f>
        <v>Handlingsplan för att utveckla stråket till steg 2/bibehålla steg 2</v>
      </c>
      <c r="D261" s="91"/>
      <c r="E261" s="91"/>
      <c r="F261" s="91"/>
      <c r="G261" s="91"/>
      <c r="H261" s="91"/>
      <c r="I261" s="91"/>
      <c r="J261" s="91"/>
      <c r="K261" s="420"/>
      <c r="N261" s="437"/>
    </row>
    <row r="262" spans="2:14" x14ac:dyDescent="0.2">
      <c r="B262" s="91"/>
      <c r="C262" s="207" t="str">
        <f>IF(D32="Denna indikator måste uppfyllas för att supercykelvägen ska kunna bedömas",B32,"")</f>
        <v>Resurser avsätts för lansering och marknadsföring</v>
      </c>
      <c r="D262" s="418"/>
      <c r="E262" s="91"/>
      <c r="F262" s="91"/>
      <c r="G262" s="91"/>
      <c r="H262" s="91"/>
      <c r="I262" s="91"/>
      <c r="J262" s="91"/>
      <c r="K262" s="420"/>
    </row>
    <row r="263" spans="2:14" x14ac:dyDescent="0.2">
      <c r="B263" s="91"/>
      <c r="C263" s="207" t="str">
        <f>IF(D263="x","",IF(D94="Denna indikator måste uppfyllas för att supercykelvägen ska kunna bedömas","Korsningar - Prioritet",""))</f>
        <v/>
      </c>
      <c r="D263" s="416" t="str">
        <f>IFERROR(D94,"x")</f>
        <v>x</v>
      </c>
      <c r="E263" s="91"/>
      <c r="F263" s="91"/>
      <c r="G263" s="91"/>
      <c r="H263" s="91"/>
      <c r="I263" s="91"/>
      <c r="J263" s="91"/>
      <c r="K263" s="420"/>
    </row>
    <row r="264" spans="2:14" x14ac:dyDescent="0.2">
      <c r="B264" s="91"/>
      <c r="C264" s="207"/>
      <c r="D264" s="418"/>
      <c r="E264" s="91"/>
      <c r="F264" s="91"/>
      <c r="G264" s="91"/>
      <c r="H264" s="91"/>
      <c r="I264" s="91"/>
      <c r="J264" s="91"/>
      <c r="K264" s="420"/>
    </row>
    <row r="265" spans="2:14" x14ac:dyDescent="0.2">
      <c r="B265" s="91"/>
      <c r="C265" s="207"/>
      <c r="D265" s="418"/>
      <c r="E265" s="91"/>
      <c r="F265" s="91"/>
      <c r="G265" s="91"/>
      <c r="H265" s="91"/>
      <c r="I265" s="91"/>
      <c r="J265" s="91"/>
      <c r="K265" s="420"/>
    </row>
    <row r="266" spans="2:14" x14ac:dyDescent="0.2">
      <c r="B266" s="91"/>
      <c r="C266" s="207"/>
      <c r="D266" s="91"/>
      <c r="E266" s="91"/>
      <c r="F266" s="91"/>
      <c r="G266" s="91"/>
      <c r="H266" s="91"/>
      <c r="I266" s="91"/>
      <c r="J266" s="91"/>
      <c r="K266" s="420"/>
    </row>
    <row r="267" spans="2:14" ht="15" thickBot="1" x14ac:dyDescent="0.25">
      <c r="B267" s="91"/>
      <c r="C267" s="90"/>
      <c r="D267" s="91"/>
      <c r="E267" s="91"/>
      <c r="F267" s="91"/>
      <c r="G267" s="91"/>
      <c r="H267" s="91"/>
      <c r="I267" s="91"/>
      <c r="J267" s="91"/>
      <c r="K267" s="436"/>
    </row>
    <row r="268" spans="2:14" x14ac:dyDescent="0.2">
      <c r="B268" s="79"/>
      <c r="C268" s="118"/>
      <c r="D268" s="79"/>
      <c r="E268" s="79"/>
      <c r="F268" s="79"/>
      <c r="G268" s="79"/>
      <c r="H268" s="79"/>
      <c r="I268" s="79"/>
      <c r="J268" s="79"/>
    </row>
    <row r="269" spans="2:14" x14ac:dyDescent="0.2">
      <c r="B269" s="79"/>
      <c r="C269" s="118"/>
      <c r="D269" s="79"/>
      <c r="E269" s="79"/>
      <c r="F269" s="79"/>
      <c r="G269" s="79"/>
      <c r="H269" s="79"/>
      <c r="I269" s="79"/>
      <c r="J269" s="79"/>
    </row>
    <row r="270" spans="2:14" x14ac:dyDescent="0.2">
      <c r="B270" s="79"/>
      <c r="C270" s="118"/>
      <c r="D270" s="79"/>
      <c r="E270" s="79"/>
      <c r="F270" s="79"/>
      <c r="G270" s="79"/>
      <c r="H270" s="79"/>
      <c r="I270" s="79"/>
      <c r="J270" s="79"/>
    </row>
    <row r="271" spans="2:14" x14ac:dyDescent="0.2">
      <c r="B271" s="79"/>
      <c r="C271" s="118"/>
      <c r="D271" s="79"/>
      <c r="E271" s="79"/>
      <c r="F271" s="79"/>
      <c r="G271" s="79"/>
      <c r="H271" s="79"/>
      <c r="I271" s="79"/>
      <c r="J271" s="79"/>
    </row>
    <row r="272" spans="2:14" x14ac:dyDescent="0.2">
      <c r="B272" s="79"/>
      <c r="C272" s="118"/>
      <c r="D272" s="79"/>
      <c r="E272" s="79"/>
      <c r="F272" s="79"/>
      <c r="G272" s="79"/>
      <c r="H272" s="79"/>
      <c r="I272" s="79"/>
      <c r="J272" s="79"/>
    </row>
    <row r="273" spans="2:10" x14ac:dyDescent="0.2">
      <c r="B273" s="79"/>
      <c r="C273" s="118"/>
      <c r="D273" s="79"/>
      <c r="E273" s="79"/>
      <c r="F273" s="79"/>
      <c r="G273" s="79"/>
      <c r="H273" s="79"/>
      <c r="I273" s="79"/>
      <c r="J273" s="79"/>
    </row>
    <row r="274" spans="2:10" x14ac:dyDescent="0.2">
      <c r="B274" s="79"/>
      <c r="C274" s="118"/>
      <c r="D274" s="79"/>
      <c r="E274" s="79"/>
      <c r="F274" s="79"/>
      <c r="G274" s="79"/>
      <c r="H274" s="79"/>
      <c r="I274" s="79"/>
      <c r="J274" s="79"/>
    </row>
    <row r="275" spans="2:10" x14ac:dyDescent="0.2">
      <c r="B275" s="79"/>
      <c r="C275" s="118"/>
      <c r="D275" s="79"/>
      <c r="E275" s="79"/>
      <c r="F275" s="79"/>
      <c r="G275" s="79"/>
      <c r="H275" s="79"/>
      <c r="I275" s="79"/>
      <c r="J275" s="79"/>
    </row>
    <row r="276" spans="2:10" x14ac:dyDescent="0.2">
      <c r="B276" s="79"/>
      <c r="C276" s="118"/>
      <c r="D276" s="79"/>
      <c r="E276" s="79"/>
      <c r="F276" s="79"/>
      <c r="G276" s="79"/>
      <c r="H276" s="79"/>
      <c r="I276" s="79"/>
      <c r="J276" s="79"/>
    </row>
    <row r="277" spans="2:10" x14ac:dyDescent="0.2">
      <c r="B277" s="79"/>
      <c r="C277" s="118"/>
      <c r="D277" s="79"/>
      <c r="E277" s="79"/>
      <c r="F277" s="79"/>
      <c r="G277" s="79"/>
      <c r="H277" s="79"/>
      <c r="I277" s="79"/>
      <c r="J277" s="79"/>
    </row>
    <row r="278" spans="2:10" x14ac:dyDescent="0.2">
      <c r="B278" s="79"/>
      <c r="C278" s="118"/>
      <c r="D278" s="79"/>
      <c r="E278" s="79"/>
      <c r="F278" s="79"/>
      <c r="G278" s="79"/>
      <c r="H278" s="79"/>
      <c r="I278" s="79"/>
      <c r="J278" s="79"/>
    </row>
    <row r="279" spans="2:10" x14ac:dyDescent="0.2">
      <c r="B279" s="79"/>
      <c r="C279" s="118"/>
      <c r="D279" s="79"/>
      <c r="E279" s="79"/>
      <c r="F279" s="79"/>
      <c r="G279" s="79"/>
      <c r="H279" s="79"/>
      <c r="I279" s="79"/>
      <c r="J279" s="79"/>
    </row>
    <row r="280" spans="2:10" x14ac:dyDescent="0.2">
      <c r="B280" s="79"/>
      <c r="C280" s="118"/>
      <c r="D280" s="79"/>
      <c r="E280" s="79"/>
      <c r="F280" s="79"/>
      <c r="G280" s="79"/>
      <c r="H280" s="79"/>
      <c r="I280" s="79"/>
      <c r="J280" s="79"/>
    </row>
    <row r="281" spans="2:10" x14ac:dyDescent="0.2">
      <c r="B281" s="79"/>
      <c r="C281" s="118"/>
      <c r="D281" s="79"/>
      <c r="E281" s="79"/>
      <c r="F281" s="79"/>
      <c r="G281" s="79"/>
      <c r="H281" s="79"/>
      <c r="I281" s="79"/>
      <c r="J281" s="79"/>
    </row>
    <row r="282" spans="2:10" x14ac:dyDescent="0.2">
      <c r="B282" s="79"/>
      <c r="C282" s="118"/>
      <c r="D282" s="79"/>
      <c r="E282" s="79"/>
      <c r="F282" s="79"/>
      <c r="G282" s="79"/>
      <c r="H282" s="79"/>
      <c r="I282" s="79"/>
      <c r="J282" s="79"/>
    </row>
    <row r="283" spans="2:10" x14ac:dyDescent="0.2">
      <c r="B283" s="79"/>
      <c r="C283" s="118"/>
      <c r="D283" s="79"/>
      <c r="E283" s="79"/>
      <c r="F283" s="79"/>
      <c r="G283" s="79"/>
      <c r="H283" s="79"/>
      <c r="I283" s="79"/>
      <c r="J283" s="79"/>
    </row>
    <row r="284" spans="2:10" x14ac:dyDescent="0.2">
      <c r="B284" s="79"/>
      <c r="C284" s="118"/>
      <c r="D284" s="79"/>
      <c r="E284" s="79"/>
      <c r="F284" s="79"/>
      <c r="G284" s="79"/>
      <c r="H284" s="79"/>
      <c r="I284" s="79"/>
      <c r="J284" s="79"/>
    </row>
    <row r="285" spans="2:10" x14ac:dyDescent="0.2">
      <c r="B285" s="79"/>
      <c r="C285" s="118"/>
      <c r="D285" s="79"/>
      <c r="E285" s="79"/>
      <c r="F285" s="79"/>
      <c r="G285" s="79"/>
      <c r="H285" s="79"/>
      <c r="I285" s="79"/>
      <c r="J285" s="79"/>
    </row>
    <row r="286" spans="2:10" x14ac:dyDescent="0.2">
      <c r="B286" s="79"/>
      <c r="C286" s="118"/>
      <c r="D286" s="79"/>
      <c r="E286" s="79"/>
      <c r="F286" s="79"/>
      <c r="G286" s="79"/>
      <c r="H286" s="79"/>
      <c r="I286" s="79"/>
      <c r="J286" s="79"/>
    </row>
    <row r="287" spans="2:10" x14ac:dyDescent="0.2">
      <c r="B287" s="79"/>
      <c r="C287" s="118"/>
      <c r="D287" s="79"/>
      <c r="E287" s="79"/>
      <c r="F287" s="79"/>
      <c r="G287" s="79"/>
      <c r="H287" s="79"/>
      <c r="I287" s="79"/>
      <c r="J287" s="79"/>
    </row>
    <row r="288" spans="2:10" x14ac:dyDescent="0.2">
      <c r="B288" s="79"/>
      <c r="C288" s="118"/>
      <c r="D288" s="79"/>
      <c r="E288" s="79"/>
      <c r="F288" s="79"/>
      <c r="G288" s="79"/>
      <c r="H288" s="79"/>
      <c r="I288" s="79"/>
      <c r="J288" s="79"/>
    </row>
    <row r="289" spans="2:10" x14ac:dyDescent="0.2">
      <c r="B289" s="79"/>
      <c r="C289" s="118"/>
      <c r="D289" s="79"/>
      <c r="E289" s="79"/>
      <c r="F289" s="79"/>
      <c r="G289" s="79"/>
      <c r="H289" s="79"/>
      <c r="I289" s="79"/>
      <c r="J289" s="79"/>
    </row>
    <row r="290" spans="2:10" x14ac:dyDescent="0.2">
      <c r="B290" s="79"/>
      <c r="C290" s="118"/>
      <c r="D290" s="79"/>
      <c r="E290" s="79"/>
      <c r="F290" s="79"/>
      <c r="G290" s="79"/>
      <c r="H290" s="79"/>
      <c r="I290" s="79"/>
      <c r="J290" s="79"/>
    </row>
    <row r="291" spans="2:10" x14ac:dyDescent="0.2">
      <c r="B291" s="79"/>
      <c r="C291" s="118"/>
      <c r="D291" s="79"/>
      <c r="E291" s="79"/>
      <c r="F291" s="79"/>
      <c r="G291" s="79"/>
      <c r="H291" s="79"/>
      <c r="I291" s="79"/>
      <c r="J291" s="79"/>
    </row>
    <row r="292" spans="2:10" x14ac:dyDescent="0.2">
      <c r="B292" s="79"/>
      <c r="C292" s="118"/>
      <c r="D292" s="79"/>
      <c r="E292" s="79"/>
      <c r="F292" s="79"/>
      <c r="G292" s="79"/>
      <c r="H292" s="79"/>
      <c r="I292" s="79"/>
      <c r="J292" s="79"/>
    </row>
    <row r="293" spans="2:10" x14ac:dyDescent="0.2">
      <c r="B293" s="79"/>
      <c r="C293" s="118"/>
      <c r="D293" s="79"/>
      <c r="E293" s="79"/>
      <c r="F293" s="79"/>
      <c r="G293" s="79"/>
      <c r="H293" s="79"/>
      <c r="I293" s="79"/>
      <c r="J293" s="79"/>
    </row>
    <row r="294" spans="2:10" x14ac:dyDescent="0.2">
      <c r="B294" s="79"/>
      <c r="C294" s="118"/>
      <c r="D294" s="79"/>
      <c r="E294" s="79"/>
      <c r="F294" s="79"/>
      <c r="G294" s="79"/>
      <c r="H294" s="79"/>
      <c r="I294" s="79"/>
      <c r="J294" s="79"/>
    </row>
    <row r="295" spans="2:10" x14ac:dyDescent="0.2">
      <c r="B295" s="79"/>
      <c r="C295" s="118"/>
      <c r="D295" s="79"/>
      <c r="E295" s="79"/>
      <c r="F295" s="79"/>
      <c r="G295" s="79"/>
      <c r="H295" s="79"/>
      <c r="I295" s="79"/>
      <c r="J295" s="79"/>
    </row>
    <row r="296" spans="2:10" x14ac:dyDescent="0.2">
      <c r="B296" s="79"/>
      <c r="C296" s="118"/>
      <c r="D296" s="79"/>
      <c r="E296" s="79"/>
      <c r="F296" s="79"/>
      <c r="G296" s="79"/>
      <c r="H296" s="79"/>
      <c r="I296" s="79"/>
      <c r="J296" s="79"/>
    </row>
    <row r="297" spans="2:10" x14ac:dyDescent="0.2">
      <c r="B297" s="79"/>
      <c r="C297" s="118"/>
      <c r="D297" s="79"/>
      <c r="E297" s="79"/>
      <c r="F297" s="79"/>
      <c r="G297" s="79"/>
      <c r="H297" s="79"/>
      <c r="I297" s="79"/>
      <c r="J297" s="79"/>
    </row>
    <row r="298" spans="2:10" x14ac:dyDescent="0.2">
      <c r="B298" s="79"/>
      <c r="C298" s="118"/>
      <c r="D298" s="79"/>
      <c r="E298" s="79"/>
      <c r="F298" s="79"/>
      <c r="G298" s="79"/>
      <c r="H298" s="79"/>
      <c r="I298" s="79"/>
      <c r="J298" s="79"/>
    </row>
    <row r="299" spans="2:10" x14ac:dyDescent="0.2">
      <c r="B299" s="79"/>
      <c r="C299" s="118"/>
      <c r="D299" s="79"/>
      <c r="E299" s="79"/>
      <c r="F299" s="79"/>
      <c r="G299" s="79"/>
      <c r="H299" s="79"/>
      <c r="I299" s="79"/>
      <c r="J299" s="79"/>
    </row>
    <row r="300" spans="2:10" x14ac:dyDescent="0.2">
      <c r="B300" s="79"/>
      <c r="C300" s="118"/>
      <c r="D300" s="79"/>
      <c r="E300" s="79"/>
      <c r="F300" s="79"/>
      <c r="G300" s="79"/>
      <c r="H300" s="79"/>
      <c r="I300" s="79"/>
      <c r="J300" s="79"/>
    </row>
    <row r="301" spans="2:10" x14ac:dyDescent="0.2">
      <c r="B301" s="79"/>
      <c r="C301" s="118"/>
      <c r="D301" s="79"/>
      <c r="E301" s="79"/>
      <c r="F301" s="79"/>
      <c r="G301" s="79"/>
      <c r="H301" s="79"/>
      <c r="I301" s="79"/>
      <c r="J301" s="79"/>
    </row>
    <row r="302" spans="2:10" x14ac:dyDescent="0.2">
      <c r="B302" s="79"/>
      <c r="C302" s="118"/>
      <c r="D302" s="79"/>
      <c r="E302" s="79"/>
      <c r="F302" s="79"/>
      <c r="G302" s="79"/>
      <c r="H302" s="79"/>
      <c r="I302" s="79"/>
      <c r="J302" s="79"/>
    </row>
    <row r="303" spans="2:10" x14ac:dyDescent="0.2">
      <c r="B303" s="79"/>
      <c r="C303" s="118"/>
      <c r="D303" s="79"/>
      <c r="E303" s="79"/>
      <c r="F303" s="79"/>
      <c r="G303" s="79"/>
      <c r="H303" s="79"/>
      <c r="I303" s="79"/>
      <c r="J303" s="79"/>
    </row>
    <row r="304" spans="2:10" x14ac:dyDescent="0.2">
      <c r="B304" s="79"/>
      <c r="C304" s="118"/>
      <c r="D304" s="79"/>
      <c r="E304" s="79"/>
      <c r="F304" s="79"/>
      <c r="G304" s="79"/>
      <c r="H304" s="79"/>
      <c r="I304" s="79"/>
      <c r="J304" s="79"/>
    </row>
    <row r="305" spans="2:10" x14ac:dyDescent="0.2">
      <c r="B305" s="79"/>
      <c r="C305" s="118"/>
      <c r="D305" s="79"/>
      <c r="E305" s="79"/>
      <c r="F305" s="79"/>
      <c r="G305" s="79"/>
      <c r="H305" s="79"/>
      <c r="I305" s="79"/>
      <c r="J305" s="79"/>
    </row>
    <row r="306" spans="2:10" x14ac:dyDescent="0.2">
      <c r="B306" s="79"/>
      <c r="C306" s="118"/>
      <c r="D306" s="79"/>
      <c r="E306" s="79"/>
      <c r="F306" s="79"/>
      <c r="G306" s="79"/>
      <c r="H306" s="79"/>
      <c r="I306" s="79"/>
      <c r="J306" s="79"/>
    </row>
    <row r="307" spans="2:10" x14ac:dyDescent="0.2">
      <c r="B307" s="79"/>
      <c r="C307" s="118"/>
      <c r="D307" s="79"/>
      <c r="E307" s="79"/>
      <c r="F307" s="79"/>
      <c r="G307" s="79"/>
      <c r="H307" s="79"/>
      <c r="I307" s="79"/>
      <c r="J307" s="79"/>
    </row>
    <row r="308" spans="2:10" x14ac:dyDescent="0.2">
      <c r="B308" s="79"/>
      <c r="C308" s="118"/>
      <c r="D308" s="79"/>
      <c r="E308" s="79"/>
      <c r="F308" s="79"/>
      <c r="G308" s="79"/>
      <c r="H308" s="79"/>
      <c r="I308" s="79"/>
      <c r="J308" s="79"/>
    </row>
    <row r="309" spans="2:10" x14ac:dyDescent="0.2">
      <c r="B309" s="79"/>
      <c r="C309" s="118"/>
      <c r="D309" s="79"/>
      <c r="E309" s="79"/>
      <c r="F309" s="79"/>
      <c r="G309" s="79"/>
      <c r="H309" s="79"/>
      <c r="I309" s="79"/>
      <c r="J309" s="79"/>
    </row>
    <row r="310" spans="2:10" x14ac:dyDescent="0.2">
      <c r="B310" s="79"/>
      <c r="C310" s="118"/>
      <c r="D310" s="79"/>
      <c r="E310" s="79"/>
      <c r="F310" s="79"/>
      <c r="G310" s="79"/>
      <c r="H310" s="79"/>
      <c r="I310" s="79"/>
      <c r="J310" s="79"/>
    </row>
    <row r="311" spans="2:10" x14ac:dyDescent="0.2">
      <c r="B311" s="79"/>
      <c r="C311" s="118"/>
      <c r="D311" s="79"/>
      <c r="E311" s="79"/>
      <c r="F311" s="79"/>
      <c r="G311" s="79"/>
      <c r="H311" s="79"/>
      <c r="I311" s="79"/>
      <c r="J311" s="79"/>
    </row>
    <row r="312" spans="2:10" x14ac:dyDescent="0.2">
      <c r="B312" s="79"/>
      <c r="C312" s="118"/>
      <c r="D312" s="79"/>
      <c r="E312" s="79"/>
      <c r="F312" s="79"/>
      <c r="G312" s="79"/>
      <c r="H312" s="79"/>
      <c r="I312" s="79"/>
      <c r="J312" s="79"/>
    </row>
    <row r="313" spans="2:10" x14ac:dyDescent="0.2">
      <c r="B313" s="79"/>
      <c r="C313" s="118"/>
      <c r="D313" s="79"/>
      <c r="E313" s="79"/>
      <c r="F313" s="79"/>
      <c r="G313" s="79"/>
      <c r="H313" s="79"/>
      <c r="I313" s="79"/>
      <c r="J313" s="79"/>
    </row>
    <row r="314" spans="2:10" x14ac:dyDescent="0.2">
      <c r="B314" s="79"/>
      <c r="C314" s="118"/>
      <c r="D314" s="79"/>
      <c r="E314" s="79"/>
      <c r="F314" s="79"/>
      <c r="G314" s="79"/>
      <c r="H314" s="79"/>
      <c r="I314" s="79"/>
      <c r="J314" s="79"/>
    </row>
    <row r="315" spans="2:10" x14ac:dyDescent="0.2">
      <c r="B315" s="79"/>
      <c r="C315" s="118"/>
      <c r="D315" s="79"/>
      <c r="E315" s="79"/>
      <c r="F315" s="79"/>
      <c r="G315" s="79"/>
      <c r="H315" s="79"/>
      <c r="I315" s="79"/>
      <c r="J315" s="79"/>
    </row>
    <row r="316" spans="2:10" x14ac:dyDescent="0.2">
      <c r="B316" s="79"/>
      <c r="C316" s="118"/>
      <c r="D316" s="79"/>
      <c r="E316" s="79"/>
      <c r="F316" s="79"/>
      <c r="G316" s="79"/>
      <c r="H316" s="79"/>
      <c r="I316" s="79"/>
      <c r="J316" s="79"/>
    </row>
    <row r="317" spans="2:10" x14ac:dyDescent="0.2">
      <c r="B317" s="79"/>
      <c r="C317" s="118"/>
      <c r="D317" s="79"/>
      <c r="E317" s="79"/>
      <c r="F317" s="79"/>
      <c r="G317" s="79"/>
      <c r="H317" s="79"/>
      <c r="I317" s="79"/>
      <c r="J317" s="79"/>
    </row>
    <row r="318" spans="2:10" x14ac:dyDescent="0.2">
      <c r="B318" s="79"/>
      <c r="C318" s="118"/>
      <c r="D318" s="79"/>
      <c r="E318" s="79"/>
      <c r="F318" s="79"/>
      <c r="G318" s="79"/>
      <c r="H318" s="79"/>
      <c r="I318" s="79"/>
      <c r="J318" s="79"/>
    </row>
    <row r="319" spans="2:10" x14ac:dyDescent="0.2">
      <c r="B319" s="79"/>
      <c r="C319" s="118"/>
      <c r="D319" s="79"/>
      <c r="E319" s="79"/>
      <c r="F319" s="79"/>
      <c r="G319" s="79"/>
      <c r="H319" s="79"/>
      <c r="I319" s="79"/>
      <c r="J319" s="79"/>
    </row>
    <row r="320" spans="2:10" x14ac:dyDescent="0.2">
      <c r="B320" s="79"/>
      <c r="C320" s="118"/>
      <c r="D320" s="79"/>
      <c r="E320" s="79"/>
      <c r="F320" s="79"/>
      <c r="G320" s="79"/>
      <c r="H320" s="79"/>
      <c r="I320" s="79"/>
      <c r="J320" s="79"/>
    </row>
    <row r="321" spans="2:10" x14ac:dyDescent="0.2">
      <c r="B321" s="79"/>
      <c r="C321" s="118"/>
      <c r="D321" s="79"/>
      <c r="E321" s="79"/>
      <c r="F321" s="79"/>
      <c r="G321" s="79"/>
      <c r="H321" s="79"/>
      <c r="I321" s="79"/>
      <c r="J321" s="79"/>
    </row>
    <row r="322" spans="2:10" x14ac:dyDescent="0.2">
      <c r="B322" s="79"/>
      <c r="C322" s="118"/>
      <c r="D322" s="79"/>
      <c r="E322" s="79"/>
      <c r="F322" s="79"/>
      <c r="G322" s="79"/>
      <c r="H322" s="79"/>
      <c r="I322" s="79"/>
      <c r="J322" s="79"/>
    </row>
    <row r="323" spans="2:10" x14ac:dyDescent="0.2">
      <c r="B323" s="79"/>
      <c r="C323" s="118"/>
      <c r="D323" s="79"/>
      <c r="E323" s="79"/>
      <c r="F323" s="79"/>
      <c r="G323" s="79"/>
      <c r="H323" s="79"/>
      <c r="I323" s="79"/>
      <c r="J323" s="79"/>
    </row>
    <row r="324" spans="2:10" x14ac:dyDescent="0.2">
      <c r="B324" s="79"/>
      <c r="C324" s="118"/>
      <c r="D324" s="79"/>
      <c r="E324" s="79"/>
      <c r="F324" s="79"/>
      <c r="G324" s="79"/>
      <c r="H324" s="79"/>
      <c r="I324" s="79"/>
      <c r="J324" s="79"/>
    </row>
    <row r="325" spans="2:10" x14ac:dyDescent="0.2">
      <c r="B325" s="79"/>
      <c r="C325" s="118"/>
      <c r="D325" s="79"/>
      <c r="E325" s="79"/>
      <c r="F325" s="79"/>
      <c r="G325" s="79"/>
      <c r="H325" s="79"/>
      <c r="I325" s="79"/>
      <c r="J325" s="79"/>
    </row>
    <row r="326" spans="2:10" x14ac:dyDescent="0.2">
      <c r="B326" s="79"/>
      <c r="C326" s="118"/>
      <c r="D326" s="79"/>
      <c r="E326" s="79"/>
      <c r="F326" s="79"/>
      <c r="G326" s="79"/>
      <c r="H326" s="79"/>
      <c r="I326" s="79"/>
      <c r="J326" s="79"/>
    </row>
    <row r="327" spans="2:10" x14ac:dyDescent="0.2">
      <c r="B327" s="79"/>
      <c r="C327" s="118"/>
      <c r="D327" s="79"/>
      <c r="E327" s="79"/>
      <c r="F327" s="79"/>
      <c r="G327" s="79"/>
      <c r="H327" s="79"/>
      <c r="I327" s="79"/>
      <c r="J327" s="79"/>
    </row>
    <row r="328" spans="2:10" x14ac:dyDescent="0.2">
      <c r="B328" s="79"/>
      <c r="C328" s="118"/>
      <c r="D328" s="79"/>
      <c r="E328" s="79"/>
      <c r="F328" s="79"/>
      <c r="G328" s="79"/>
      <c r="H328" s="79"/>
      <c r="I328" s="79"/>
      <c r="J328" s="79"/>
    </row>
    <row r="329" spans="2:10" x14ac:dyDescent="0.2">
      <c r="B329" s="79"/>
      <c r="C329" s="118"/>
      <c r="D329" s="79"/>
      <c r="E329" s="79"/>
      <c r="F329" s="79"/>
      <c r="G329" s="79"/>
      <c r="H329" s="79"/>
      <c r="I329" s="79"/>
      <c r="J329" s="79"/>
    </row>
    <row r="330" spans="2:10" x14ac:dyDescent="0.2">
      <c r="B330" s="79"/>
      <c r="C330" s="118"/>
      <c r="D330" s="79"/>
      <c r="E330" s="79"/>
      <c r="F330" s="79"/>
      <c r="G330" s="79"/>
      <c r="H330" s="79"/>
      <c r="I330" s="79"/>
      <c r="J330" s="79"/>
    </row>
    <row r="331" spans="2:10" x14ac:dyDescent="0.2">
      <c r="B331" s="79"/>
      <c r="C331" s="118"/>
      <c r="D331" s="79"/>
      <c r="E331" s="79"/>
      <c r="F331" s="79"/>
      <c r="G331" s="79"/>
      <c r="H331" s="79"/>
      <c r="I331" s="79"/>
      <c r="J331" s="79"/>
    </row>
    <row r="332" spans="2:10" x14ac:dyDescent="0.2">
      <c r="B332" s="79"/>
      <c r="C332" s="118"/>
      <c r="D332" s="79"/>
      <c r="E332" s="79"/>
      <c r="F332" s="79"/>
      <c r="G332" s="79"/>
      <c r="H332" s="79"/>
      <c r="I332" s="79"/>
      <c r="J332" s="79"/>
    </row>
    <row r="333" spans="2:10" x14ac:dyDescent="0.2">
      <c r="B333" s="79"/>
      <c r="C333" s="118"/>
      <c r="D333" s="79"/>
      <c r="E333" s="79"/>
      <c r="F333" s="79"/>
      <c r="G333" s="79"/>
      <c r="H333" s="79"/>
      <c r="I333" s="79"/>
      <c r="J333" s="79"/>
    </row>
    <row r="334" spans="2:10" x14ac:dyDescent="0.2">
      <c r="B334" s="79"/>
      <c r="C334" s="118"/>
      <c r="D334" s="79"/>
      <c r="E334" s="79"/>
      <c r="F334" s="79"/>
      <c r="G334" s="79"/>
      <c r="H334" s="79"/>
      <c r="I334" s="79"/>
      <c r="J334" s="79"/>
    </row>
    <row r="335" spans="2:10" x14ac:dyDescent="0.2">
      <c r="B335" s="79"/>
      <c r="C335" s="118"/>
      <c r="D335" s="79"/>
      <c r="E335" s="79"/>
      <c r="F335" s="79"/>
      <c r="G335" s="79"/>
      <c r="H335" s="79"/>
      <c r="I335" s="79"/>
      <c r="J335" s="79"/>
    </row>
    <row r="336" spans="2:10" x14ac:dyDescent="0.2">
      <c r="B336" s="79"/>
      <c r="C336" s="118"/>
      <c r="D336" s="79"/>
      <c r="E336" s="79"/>
      <c r="F336" s="79"/>
      <c r="G336" s="79"/>
      <c r="H336" s="79"/>
      <c r="I336" s="79"/>
      <c r="J336" s="79"/>
    </row>
    <row r="337" spans="2:10" x14ac:dyDescent="0.2">
      <c r="B337" s="79"/>
      <c r="C337" s="118"/>
      <c r="D337" s="79"/>
      <c r="E337" s="79"/>
      <c r="F337" s="79"/>
      <c r="G337" s="79"/>
      <c r="H337" s="79"/>
      <c r="I337" s="79"/>
      <c r="J337" s="79"/>
    </row>
    <row r="338" spans="2:10" x14ac:dyDescent="0.2">
      <c r="B338" s="79"/>
      <c r="C338" s="118"/>
      <c r="D338" s="79"/>
      <c r="E338" s="79"/>
      <c r="F338" s="79"/>
      <c r="G338" s="79"/>
      <c r="H338" s="79"/>
      <c r="I338" s="79"/>
      <c r="J338" s="79"/>
    </row>
    <row r="339" spans="2:10" x14ac:dyDescent="0.2">
      <c r="B339" s="79"/>
      <c r="C339" s="118"/>
      <c r="D339" s="79"/>
      <c r="E339" s="79"/>
      <c r="F339" s="79"/>
      <c r="G339" s="79"/>
      <c r="H339" s="79"/>
      <c r="I339" s="79"/>
      <c r="J339" s="79"/>
    </row>
    <row r="340" spans="2:10" x14ac:dyDescent="0.2">
      <c r="B340" s="79"/>
      <c r="C340" s="118"/>
      <c r="D340" s="79"/>
      <c r="E340" s="79"/>
      <c r="F340" s="79"/>
      <c r="G340" s="79"/>
      <c r="H340" s="79"/>
      <c r="I340" s="79"/>
      <c r="J340" s="79"/>
    </row>
    <row r="341" spans="2:10" x14ac:dyDescent="0.2">
      <c r="B341" s="79"/>
      <c r="C341" s="118"/>
      <c r="D341" s="79"/>
      <c r="E341" s="79"/>
      <c r="F341" s="79"/>
      <c r="G341" s="79"/>
      <c r="H341" s="79"/>
      <c r="I341" s="79"/>
      <c r="J341" s="79"/>
    </row>
    <row r="342" spans="2:10" x14ac:dyDescent="0.2">
      <c r="B342" s="79"/>
      <c r="C342" s="118"/>
      <c r="D342" s="79"/>
      <c r="E342" s="79"/>
      <c r="F342" s="79"/>
      <c r="G342" s="79"/>
      <c r="H342" s="79"/>
      <c r="I342" s="79"/>
      <c r="J342" s="79"/>
    </row>
    <row r="343" spans="2:10" x14ac:dyDescent="0.2">
      <c r="B343" s="79"/>
      <c r="C343" s="118"/>
      <c r="D343" s="79"/>
      <c r="E343" s="79"/>
      <c r="F343" s="79"/>
      <c r="G343" s="79"/>
      <c r="H343" s="79"/>
      <c r="I343" s="79"/>
      <c r="J343" s="79"/>
    </row>
    <row r="344" spans="2:10" x14ac:dyDescent="0.2">
      <c r="B344" s="79"/>
      <c r="C344" s="118"/>
      <c r="D344" s="79"/>
      <c r="E344" s="79"/>
      <c r="F344" s="79"/>
      <c r="G344" s="79"/>
      <c r="H344" s="79"/>
      <c r="I344" s="79"/>
      <c r="J344" s="79"/>
    </row>
    <row r="345" spans="2:10" x14ac:dyDescent="0.2">
      <c r="B345" s="79"/>
      <c r="C345" s="118"/>
      <c r="D345" s="79"/>
      <c r="E345" s="79"/>
      <c r="F345" s="79"/>
      <c r="G345" s="79"/>
      <c r="H345" s="79"/>
      <c r="I345" s="79"/>
      <c r="J345" s="79"/>
    </row>
    <row r="346" spans="2:10" x14ac:dyDescent="0.2">
      <c r="B346" s="79"/>
      <c r="C346" s="118"/>
      <c r="D346" s="79"/>
      <c r="E346" s="79"/>
      <c r="F346" s="79"/>
      <c r="G346" s="79"/>
      <c r="H346" s="79"/>
      <c r="I346" s="79"/>
      <c r="J346" s="79"/>
    </row>
    <row r="347" spans="2:10" x14ac:dyDescent="0.2">
      <c r="B347" s="79"/>
      <c r="C347" s="118"/>
      <c r="D347" s="79"/>
      <c r="E347" s="79"/>
      <c r="F347" s="79"/>
      <c r="G347" s="79"/>
      <c r="H347" s="79"/>
      <c r="I347" s="79"/>
      <c r="J347" s="79"/>
    </row>
    <row r="348" spans="2:10" x14ac:dyDescent="0.2">
      <c r="B348" s="79"/>
      <c r="C348" s="118"/>
      <c r="D348" s="79"/>
      <c r="E348" s="79"/>
      <c r="F348" s="79"/>
      <c r="G348" s="79"/>
      <c r="H348" s="79"/>
      <c r="I348" s="79"/>
      <c r="J348" s="79"/>
    </row>
    <row r="349" spans="2:10" x14ac:dyDescent="0.2">
      <c r="B349" s="79"/>
      <c r="C349" s="118"/>
      <c r="D349" s="79"/>
      <c r="E349" s="79"/>
      <c r="F349" s="79"/>
      <c r="G349" s="79"/>
      <c r="H349" s="79"/>
      <c r="I349" s="79"/>
      <c r="J349" s="79"/>
    </row>
    <row r="350" spans="2:10" x14ac:dyDescent="0.2">
      <c r="B350" s="79"/>
      <c r="C350" s="118"/>
      <c r="D350" s="79"/>
      <c r="E350" s="79"/>
      <c r="F350" s="79"/>
      <c r="G350" s="79"/>
      <c r="H350" s="79"/>
      <c r="I350" s="79"/>
      <c r="J350" s="79"/>
    </row>
    <row r="351" spans="2:10" x14ac:dyDescent="0.2">
      <c r="B351" s="79"/>
      <c r="C351" s="118"/>
      <c r="D351" s="79"/>
      <c r="E351" s="79"/>
      <c r="F351" s="79"/>
      <c r="G351" s="79"/>
      <c r="H351" s="79"/>
      <c r="I351" s="79"/>
      <c r="J351" s="79"/>
    </row>
    <row r="352" spans="2:10" x14ac:dyDescent="0.2">
      <c r="B352" s="79"/>
      <c r="C352" s="118"/>
      <c r="D352" s="79"/>
      <c r="E352" s="79"/>
      <c r="F352" s="79"/>
      <c r="G352" s="79"/>
      <c r="H352" s="79"/>
      <c r="I352" s="79"/>
      <c r="J352" s="79"/>
    </row>
    <row r="353" spans="2:10" x14ac:dyDescent="0.2">
      <c r="B353" s="79"/>
      <c r="C353" s="118"/>
      <c r="D353" s="79"/>
      <c r="E353" s="79"/>
      <c r="F353" s="79"/>
      <c r="G353" s="79"/>
      <c r="H353" s="79"/>
      <c r="I353" s="79"/>
      <c r="J353" s="79"/>
    </row>
    <row r="354" spans="2:10" x14ac:dyDescent="0.2">
      <c r="B354" s="79"/>
      <c r="C354" s="118"/>
      <c r="D354" s="79"/>
      <c r="E354" s="79"/>
      <c r="F354" s="79"/>
      <c r="G354" s="79"/>
      <c r="H354" s="79"/>
      <c r="I354" s="79"/>
      <c r="J354" s="79"/>
    </row>
    <row r="355" spans="2:10" x14ac:dyDescent="0.2">
      <c r="B355" s="79"/>
      <c r="C355" s="118"/>
      <c r="D355" s="79"/>
      <c r="E355" s="79"/>
      <c r="F355" s="79"/>
      <c r="G355" s="79"/>
      <c r="H355" s="79"/>
      <c r="I355" s="79"/>
      <c r="J355" s="79"/>
    </row>
    <row r="356" spans="2:10" x14ac:dyDescent="0.2">
      <c r="B356" s="79"/>
      <c r="C356" s="118"/>
      <c r="D356" s="79"/>
      <c r="E356" s="79"/>
      <c r="F356" s="79"/>
      <c r="G356" s="79"/>
      <c r="H356" s="79"/>
      <c r="I356" s="79"/>
      <c r="J356" s="79"/>
    </row>
    <row r="357" spans="2:10" x14ac:dyDescent="0.2">
      <c r="B357" s="79"/>
      <c r="C357" s="118"/>
      <c r="D357" s="79"/>
      <c r="E357" s="79"/>
      <c r="F357" s="79"/>
      <c r="G357" s="79"/>
      <c r="H357" s="79"/>
      <c r="I357" s="79"/>
      <c r="J357" s="79"/>
    </row>
    <row r="358" spans="2:10" x14ac:dyDescent="0.2">
      <c r="B358" s="79"/>
      <c r="C358" s="118"/>
      <c r="D358" s="79"/>
      <c r="E358" s="79"/>
      <c r="F358" s="79"/>
      <c r="G358" s="79"/>
      <c r="H358" s="79"/>
      <c r="I358" s="79"/>
      <c r="J358" s="79"/>
    </row>
    <row r="359" spans="2:10" x14ac:dyDescent="0.2">
      <c r="B359" s="79"/>
      <c r="C359" s="118"/>
      <c r="D359" s="79"/>
      <c r="E359" s="79"/>
      <c r="F359" s="79"/>
      <c r="G359" s="79"/>
      <c r="H359" s="79"/>
      <c r="I359" s="79"/>
      <c r="J359" s="79"/>
    </row>
    <row r="360" spans="2:10" x14ac:dyDescent="0.2">
      <c r="B360" s="79"/>
      <c r="C360" s="118"/>
      <c r="D360" s="79"/>
      <c r="E360" s="79"/>
      <c r="F360" s="79"/>
      <c r="G360" s="79"/>
      <c r="H360" s="79"/>
      <c r="I360" s="79"/>
      <c r="J360" s="79"/>
    </row>
    <row r="361" spans="2:10" x14ac:dyDescent="0.2">
      <c r="B361" s="79"/>
      <c r="C361" s="118"/>
      <c r="D361" s="79"/>
      <c r="E361" s="79"/>
      <c r="F361" s="79"/>
      <c r="G361" s="79"/>
      <c r="H361" s="79"/>
      <c r="I361" s="79"/>
      <c r="J361" s="79"/>
    </row>
    <row r="362" spans="2:10" x14ac:dyDescent="0.2">
      <c r="B362" s="79"/>
      <c r="C362" s="118"/>
      <c r="D362" s="79"/>
      <c r="E362" s="79"/>
      <c r="F362" s="79"/>
      <c r="G362" s="79"/>
      <c r="H362" s="79"/>
      <c r="I362" s="79"/>
      <c r="J362" s="79"/>
    </row>
    <row r="363" spans="2:10" x14ac:dyDescent="0.2">
      <c r="B363" s="79"/>
      <c r="C363" s="118"/>
      <c r="D363" s="79"/>
      <c r="E363" s="79"/>
      <c r="F363" s="79"/>
      <c r="G363" s="79"/>
      <c r="H363" s="79"/>
      <c r="I363" s="79"/>
      <c r="J363" s="79"/>
    </row>
    <row r="364" spans="2:10" x14ac:dyDescent="0.2">
      <c r="B364" s="79"/>
      <c r="C364" s="118"/>
      <c r="D364" s="79"/>
      <c r="E364" s="79"/>
      <c r="F364" s="79"/>
      <c r="G364" s="79"/>
      <c r="H364" s="79"/>
      <c r="I364" s="79"/>
      <c r="J364" s="79"/>
    </row>
    <row r="365" spans="2:10" x14ac:dyDescent="0.2">
      <c r="B365" s="79"/>
      <c r="C365" s="118"/>
      <c r="D365" s="79"/>
      <c r="E365" s="79"/>
      <c r="F365" s="79"/>
      <c r="G365" s="79"/>
      <c r="H365" s="79"/>
      <c r="I365" s="79"/>
      <c r="J365" s="79"/>
    </row>
    <row r="366" spans="2:10" x14ac:dyDescent="0.2">
      <c r="B366" s="79"/>
      <c r="C366" s="118"/>
      <c r="D366" s="79"/>
      <c r="E366" s="79"/>
      <c r="F366" s="79"/>
      <c r="G366" s="79"/>
      <c r="H366" s="79"/>
      <c r="I366" s="79"/>
      <c r="J366" s="79"/>
    </row>
    <row r="367" spans="2:10" x14ac:dyDescent="0.2">
      <c r="B367" s="79"/>
      <c r="C367" s="118"/>
      <c r="D367" s="79"/>
      <c r="E367" s="79"/>
      <c r="F367" s="79"/>
      <c r="G367" s="79"/>
      <c r="H367" s="79"/>
      <c r="I367" s="79"/>
      <c r="J367" s="79"/>
    </row>
    <row r="368" spans="2:10" x14ac:dyDescent="0.2">
      <c r="B368" s="79"/>
      <c r="C368" s="118"/>
      <c r="D368" s="79"/>
      <c r="E368" s="79"/>
      <c r="F368" s="79"/>
      <c r="G368" s="79"/>
      <c r="H368" s="79"/>
      <c r="I368" s="79"/>
      <c r="J368" s="79"/>
    </row>
    <row r="369" spans="2:10" x14ac:dyDescent="0.2">
      <c r="B369" s="79"/>
      <c r="C369" s="118"/>
      <c r="D369" s="79"/>
      <c r="E369" s="79"/>
      <c r="F369" s="79"/>
      <c r="G369" s="79"/>
      <c r="H369" s="79"/>
      <c r="I369" s="79"/>
      <c r="J369" s="79"/>
    </row>
    <row r="370" spans="2:10" x14ac:dyDescent="0.2">
      <c r="B370" s="79"/>
      <c r="C370" s="118"/>
      <c r="D370" s="79"/>
      <c r="E370" s="79"/>
      <c r="F370" s="79"/>
      <c r="G370" s="79"/>
      <c r="H370" s="79"/>
      <c r="I370" s="79"/>
      <c r="J370" s="79"/>
    </row>
    <row r="371" spans="2:10" x14ac:dyDescent="0.2">
      <c r="B371" s="79"/>
      <c r="C371" s="118"/>
      <c r="D371" s="79"/>
      <c r="E371" s="79"/>
      <c r="F371" s="79"/>
      <c r="G371" s="79"/>
      <c r="H371" s="79"/>
      <c r="I371" s="79"/>
      <c r="J371" s="79"/>
    </row>
    <row r="372" spans="2:10" x14ac:dyDescent="0.2">
      <c r="B372" s="79"/>
      <c r="C372" s="118"/>
      <c r="D372" s="79"/>
      <c r="E372" s="79"/>
      <c r="F372" s="79"/>
      <c r="G372" s="79"/>
      <c r="H372" s="79"/>
      <c r="I372" s="79"/>
      <c r="J372" s="79"/>
    </row>
    <row r="373" spans="2:10" x14ac:dyDescent="0.2">
      <c r="B373" s="79"/>
      <c r="C373" s="118"/>
      <c r="D373" s="79"/>
      <c r="E373" s="79"/>
      <c r="F373" s="79"/>
      <c r="G373" s="79"/>
      <c r="H373" s="79"/>
      <c r="I373" s="79"/>
      <c r="J373" s="79"/>
    </row>
    <row r="374" spans="2:10" x14ac:dyDescent="0.2">
      <c r="B374" s="79"/>
      <c r="C374" s="118"/>
      <c r="D374" s="79"/>
      <c r="E374" s="79"/>
      <c r="F374" s="79"/>
      <c r="G374" s="79"/>
      <c r="H374" s="79"/>
      <c r="I374" s="79"/>
      <c r="J374" s="79"/>
    </row>
    <row r="375" spans="2:10" x14ac:dyDescent="0.2">
      <c r="B375" s="79"/>
      <c r="C375" s="118"/>
      <c r="D375" s="79"/>
      <c r="E375" s="79"/>
      <c r="F375" s="79"/>
      <c r="G375" s="79"/>
      <c r="H375" s="79"/>
      <c r="I375" s="79"/>
      <c r="J375" s="79"/>
    </row>
    <row r="376" spans="2:10" x14ac:dyDescent="0.2">
      <c r="B376" s="79"/>
      <c r="C376" s="118"/>
      <c r="D376" s="79"/>
      <c r="E376" s="79"/>
      <c r="F376" s="79"/>
      <c r="G376" s="79"/>
      <c r="H376" s="79"/>
      <c r="I376" s="79"/>
      <c r="J376" s="79"/>
    </row>
    <row r="377" spans="2:10" x14ac:dyDescent="0.2">
      <c r="B377" s="79"/>
      <c r="C377" s="118"/>
      <c r="D377" s="79"/>
      <c r="E377" s="79"/>
      <c r="F377" s="79"/>
      <c r="G377" s="79"/>
      <c r="H377" s="79"/>
      <c r="I377" s="79"/>
      <c r="J377" s="79"/>
    </row>
    <row r="378" spans="2:10" x14ac:dyDescent="0.2">
      <c r="B378" s="79"/>
      <c r="C378" s="118"/>
      <c r="D378" s="79"/>
      <c r="E378" s="79"/>
      <c r="F378" s="79"/>
      <c r="G378" s="79"/>
      <c r="H378" s="79"/>
      <c r="I378" s="79"/>
      <c r="J378" s="79"/>
    </row>
    <row r="379" spans="2:10" x14ac:dyDescent="0.2">
      <c r="B379" s="79"/>
      <c r="C379" s="118"/>
      <c r="D379" s="79"/>
      <c r="E379" s="79"/>
      <c r="F379" s="79"/>
      <c r="G379" s="79"/>
      <c r="H379" s="79"/>
      <c r="I379" s="79"/>
      <c r="J379" s="79"/>
    </row>
    <row r="380" spans="2:10" x14ac:dyDescent="0.2">
      <c r="B380" s="79"/>
      <c r="C380" s="118"/>
      <c r="D380" s="79"/>
      <c r="E380" s="79"/>
      <c r="F380" s="79"/>
      <c r="G380" s="79"/>
      <c r="H380" s="79"/>
      <c r="I380" s="79"/>
      <c r="J380" s="79"/>
    </row>
    <row r="381" spans="2:10" x14ac:dyDescent="0.2">
      <c r="B381" s="79"/>
      <c r="C381" s="118"/>
      <c r="D381" s="79"/>
      <c r="E381" s="79"/>
      <c r="F381" s="79"/>
      <c r="G381" s="79"/>
      <c r="H381" s="79"/>
      <c r="I381" s="79"/>
      <c r="J381" s="79"/>
    </row>
    <row r="382" spans="2:10" x14ac:dyDescent="0.2">
      <c r="B382" s="79"/>
      <c r="C382" s="118"/>
      <c r="D382" s="79"/>
      <c r="E382" s="79"/>
      <c r="F382" s="79"/>
      <c r="G382" s="79"/>
      <c r="H382" s="79"/>
      <c r="I382" s="79"/>
      <c r="J382" s="79"/>
    </row>
    <row r="383" spans="2:10" x14ac:dyDescent="0.2">
      <c r="B383" s="79"/>
      <c r="C383" s="118"/>
      <c r="D383" s="79"/>
      <c r="E383" s="79"/>
      <c r="F383" s="79"/>
      <c r="G383" s="79"/>
      <c r="H383" s="79"/>
      <c r="I383" s="79"/>
      <c r="J383" s="79"/>
    </row>
    <row r="384" spans="2:10" x14ac:dyDescent="0.2">
      <c r="B384" s="79"/>
      <c r="C384" s="118"/>
      <c r="D384" s="79"/>
      <c r="E384" s="79"/>
      <c r="F384" s="79"/>
      <c r="G384" s="79"/>
      <c r="H384" s="79"/>
      <c r="I384" s="79"/>
      <c r="J384" s="79"/>
    </row>
    <row r="385" spans="2:10" x14ac:dyDescent="0.2">
      <c r="B385" s="79"/>
      <c r="C385" s="118"/>
      <c r="D385" s="79"/>
      <c r="E385" s="79"/>
      <c r="F385" s="79"/>
      <c r="G385" s="79"/>
      <c r="H385" s="79"/>
      <c r="I385" s="79"/>
      <c r="J385" s="79"/>
    </row>
    <row r="386" spans="2:10" x14ac:dyDescent="0.2">
      <c r="B386" s="79"/>
      <c r="C386" s="118"/>
      <c r="D386" s="79"/>
      <c r="E386" s="79"/>
      <c r="F386" s="79"/>
      <c r="G386" s="79"/>
      <c r="H386" s="79"/>
      <c r="I386" s="79"/>
      <c r="J386" s="79"/>
    </row>
    <row r="387" spans="2:10" x14ac:dyDescent="0.2">
      <c r="B387" s="79"/>
      <c r="C387" s="118"/>
      <c r="D387" s="79"/>
      <c r="E387" s="79"/>
      <c r="F387" s="79"/>
      <c r="G387" s="79"/>
      <c r="H387" s="79"/>
      <c r="I387" s="79"/>
      <c r="J387" s="79"/>
    </row>
    <row r="388" spans="2:10" x14ac:dyDescent="0.2">
      <c r="B388" s="79"/>
      <c r="C388" s="118"/>
      <c r="D388" s="79"/>
      <c r="E388" s="79"/>
      <c r="F388" s="79"/>
      <c r="G388" s="79"/>
      <c r="H388" s="79"/>
      <c r="I388" s="79"/>
      <c r="J388" s="79"/>
    </row>
    <row r="389" spans="2:10" x14ac:dyDescent="0.2">
      <c r="B389" s="79"/>
      <c r="C389" s="118"/>
      <c r="D389" s="79"/>
      <c r="E389" s="79"/>
      <c r="F389" s="79"/>
      <c r="G389" s="79"/>
      <c r="H389" s="79"/>
      <c r="I389" s="79"/>
      <c r="J389" s="79"/>
    </row>
    <row r="390" spans="2:10" x14ac:dyDescent="0.2">
      <c r="B390" s="79"/>
      <c r="C390" s="118"/>
      <c r="D390" s="79"/>
      <c r="E390" s="79"/>
      <c r="F390" s="79"/>
      <c r="G390" s="79"/>
      <c r="H390" s="79"/>
      <c r="I390" s="79"/>
      <c r="J390" s="79"/>
    </row>
    <row r="391" spans="2:10" x14ac:dyDescent="0.2">
      <c r="B391" s="79"/>
      <c r="C391" s="118"/>
      <c r="D391" s="79"/>
      <c r="E391" s="79"/>
      <c r="F391" s="79"/>
      <c r="G391" s="79"/>
      <c r="H391" s="79"/>
      <c r="I391" s="79"/>
      <c r="J391" s="79"/>
    </row>
    <row r="392" spans="2:10" x14ac:dyDescent="0.2">
      <c r="B392" s="79"/>
      <c r="C392" s="118"/>
      <c r="D392" s="79"/>
      <c r="E392" s="79"/>
      <c r="F392" s="79"/>
      <c r="G392" s="79"/>
      <c r="H392" s="79"/>
      <c r="I392" s="79"/>
      <c r="J392" s="79"/>
    </row>
    <row r="393" spans="2:10" x14ac:dyDescent="0.2">
      <c r="B393" s="79"/>
      <c r="C393" s="118"/>
      <c r="D393" s="79"/>
      <c r="E393" s="79"/>
      <c r="F393" s="79"/>
      <c r="G393" s="79"/>
      <c r="H393" s="79"/>
      <c r="I393" s="79"/>
      <c r="J393" s="79"/>
    </row>
    <row r="394" spans="2:10" x14ac:dyDescent="0.2">
      <c r="B394" s="79"/>
      <c r="C394" s="118"/>
      <c r="D394" s="79"/>
      <c r="E394" s="79"/>
      <c r="F394" s="79"/>
      <c r="G394" s="79"/>
      <c r="H394" s="79"/>
      <c r="I394" s="79"/>
      <c r="J394" s="79"/>
    </row>
    <row r="395" spans="2:10" x14ac:dyDescent="0.2">
      <c r="B395" s="79"/>
      <c r="C395" s="118"/>
      <c r="D395" s="79"/>
      <c r="E395" s="79"/>
      <c r="F395" s="79"/>
      <c r="G395" s="79"/>
      <c r="H395" s="79"/>
      <c r="I395" s="79"/>
      <c r="J395" s="79"/>
    </row>
    <row r="396" spans="2:10" x14ac:dyDescent="0.2">
      <c r="B396" s="79"/>
      <c r="C396" s="118"/>
      <c r="D396" s="79"/>
      <c r="E396" s="79"/>
      <c r="F396" s="79"/>
      <c r="G396" s="79"/>
      <c r="H396" s="79"/>
      <c r="I396" s="79"/>
      <c r="J396" s="79"/>
    </row>
    <row r="397" spans="2:10" x14ac:dyDescent="0.2">
      <c r="B397" s="79"/>
      <c r="C397" s="118"/>
      <c r="D397" s="79"/>
      <c r="E397" s="79"/>
      <c r="F397" s="79"/>
      <c r="G397" s="79"/>
      <c r="H397" s="79"/>
      <c r="I397" s="79"/>
      <c r="J397" s="79"/>
    </row>
    <row r="398" spans="2:10" x14ac:dyDescent="0.2">
      <c r="B398" s="79"/>
      <c r="C398" s="118"/>
      <c r="D398" s="79"/>
      <c r="E398" s="79"/>
      <c r="F398" s="79"/>
      <c r="G398" s="79"/>
      <c r="H398" s="79"/>
      <c r="I398" s="79"/>
      <c r="J398" s="79"/>
    </row>
    <row r="399" spans="2:10" x14ac:dyDescent="0.2">
      <c r="B399" s="79"/>
      <c r="C399" s="118"/>
      <c r="D399" s="79"/>
      <c r="E399" s="79"/>
      <c r="F399" s="79"/>
      <c r="G399" s="79"/>
      <c r="H399" s="79"/>
      <c r="I399" s="79"/>
      <c r="J399" s="79"/>
    </row>
    <row r="400" spans="2:10" x14ac:dyDescent="0.2">
      <c r="B400" s="79"/>
      <c r="C400" s="118"/>
      <c r="D400" s="79"/>
      <c r="E400" s="79"/>
      <c r="F400" s="79"/>
      <c r="G400" s="79"/>
      <c r="H400" s="79"/>
      <c r="I400" s="79"/>
      <c r="J400" s="79"/>
    </row>
    <row r="401" spans="2:10" x14ac:dyDescent="0.2">
      <c r="B401" s="79"/>
      <c r="C401" s="118"/>
      <c r="D401" s="79"/>
      <c r="E401" s="79"/>
      <c r="F401" s="79"/>
      <c r="G401" s="79"/>
      <c r="H401" s="79"/>
      <c r="I401" s="79"/>
      <c r="J401" s="79"/>
    </row>
    <row r="402" spans="2:10" x14ac:dyDescent="0.2">
      <c r="B402" s="79"/>
      <c r="C402" s="118"/>
      <c r="D402" s="79"/>
      <c r="E402" s="79"/>
      <c r="F402" s="79"/>
      <c r="G402" s="79"/>
      <c r="H402" s="79"/>
      <c r="I402" s="79"/>
      <c r="J402" s="79"/>
    </row>
    <row r="403" spans="2:10" x14ac:dyDescent="0.2">
      <c r="B403" s="79"/>
      <c r="C403" s="118"/>
      <c r="D403" s="79"/>
      <c r="E403" s="79"/>
      <c r="F403" s="79"/>
      <c r="G403" s="79"/>
      <c r="H403" s="79"/>
      <c r="I403" s="79"/>
      <c r="J403" s="79"/>
    </row>
    <row r="404" spans="2:10" x14ac:dyDescent="0.2">
      <c r="B404" s="79"/>
      <c r="C404" s="118"/>
      <c r="D404" s="79"/>
      <c r="E404" s="79"/>
      <c r="F404" s="79"/>
      <c r="G404" s="79"/>
      <c r="H404" s="79"/>
      <c r="I404" s="79"/>
      <c r="J404" s="79"/>
    </row>
    <row r="405" spans="2:10" x14ac:dyDescent="0.2">
      <c r="B405" s="79"/>
      <c r="C405" s="118"/>
      <c r="D405" s="79"/>
      <c r="E405" s="79"/>
      <c r="F405" s="79"/>
      <c r="G405" s="79"/>
      <c r="H405" s="79"/>
      <c r="I405" s="79"/>
      <c r="J405" s="79"/>
    </row>
    <row r="406" spans="2:10" x14ac:dyDescent="0.2">
      <c r="B406" s="79"/>
      <c r="C406" s="118"/>
      <c r="D406" s="79"/>
      <c r="E406" s="79"/>
      <c r="F406" s="79"/>
      <c r="G406" s="79"/>
      <c r="H406" s="79"/>
      <c r="I406" s="79"/>
      <c r="J406" s="79"/>
    </row>
    <row r="407" spans="2:10" x14ac:dyDescent="0.2">
      <c r="B407" s="79"/>
      <c r="C407" s="118"/>
      <c r="D407" s="79"/>
      <c r="E407" s="79"/>
      <c r="F407" s="79"/>
      <c r="G407" s="79"/>
      <c r="H407" s="79"/>
      <c r="I407" s="79"/>
      <c r="J407" s="79"/>
    </row>
    <row r="408" spans="2:10" x14ac:dyDescent="0.2">
      <c r="B408" s="79"/>
      <c r="C408" s="118"/>
      <c r="D408" s="79"/>
      <c r="E408" s="79"/>
      <c r="F408" s="79"/>
      <c r="G408" s="79"/>
      <c r="H408" s="79"/>
      <c r="I408" s="79"/>
      <c r="J408" s="79"/>
    </row>
    <row r="409" spans="2:10" x14ac:dyDescent="0.2">
      <c r="B409" s="79"/>
      <c r="C409" s="118"/>
      <c r="D409" s="79"/>
      <c r="E409" s="79"/>
      <c r="F409" s="79"/>
      <c r="G409" s="79"/>
      <c r="H409" s="79"/>
      <c r="I409" s="79"/>
      <c r="J409" s="79"/>
    </row>
    <row r="410" spans="2:10" x14ac:dyDescent="0.2">
      <c r="B410" s="79"/>
      <c r="C410" s="118"/>
      <c r="D410" s="79"/>
      <c r="E410" s="79"/>
      <c r="F410" s="79"/>
      <c r="G410" s="79"/>
      <c r="H410" s="79"/>
      <c r="I410" s="79"/>
      <c r="J410" s="79"/>
    </row>
    <row r="411" spans="2:10" x14ac:dyDescent="0.2">
      <c r="B411" s="79"/>
      <c r="C411" s="118"/>
      <c r="D411" s="79"/>
      <c r="E411" s="79"/>
      <c r="F411" s="79"/>
      <c r="G411" s="79"/>
      <c r="H411" s="79"/>
      <c r="I411" s="79"/>
      <c r="J411" s="79"/>
    </row>
    <row r="412" spans="2:10" x14ac:dyDescent="0.2">
      <c r="B412" s="79"/>
      <c r="C412" s="118"/>
      <c r="D412" s="79"/>
      <c r="E412" s="79"/>
      <c r="F412" s="79"/>
      <c r="G412" s="79"/>
      <c r="H412" s="79"/>
      <c r="I412" s="79"/>
      <c r="J412" s="79"/>
    </row>
    <row r="413" spans="2:10" x14ac:dyDescent="0.2">
      <c r="B413" s="79"/>
      <c r="C413" s="118"/>
      <c r="D413" s="79"/>
      <c r="E413" s="79"/>
      <c r="F413" s="79"/>
      <c r="G413" s="79"/>
      <c r="H413" s="79"/>
      <c r="I413" s="79"/>
      <c r="J413" s="79"/>
    </row>
    <row r="414" spans="2:10" x14ac:dyDescent="0.2">
      <c r="B414" s="79"/>
      <c r="C414" s="118"/>
      <c r="D414" s="79"/>
      <c r="E414" s="79"/>
      <c r="F414" s="79"/>
      <c r="G414" s="79"/>
      <c r="H414" s="79"/>
      <c r="I414" s="79"/>
      <c r="J414" s="79"/>
    </row>
    <row r="415" spans="2:10" x14ac:dyDescent="0.2">
      <c r="B415" s="79"/>
      <c r="C415" s="118"/>
      <c r="D415" s="79"/>
      <c r="E415" s="79"/>
      <c r="F415" s="79"/>
      <c r="G415" s="79"/>
      <c r="H415" s="79"/>
      <c r="I415" s="79"/>
      <c r="J415" s="79"/>
    </row>
    <row r="416" spans="2:10" x14ac:dyDescent="0.2">
      <c r="B416" s="79"/>
      <c r="C416" s="118"/>
      <c r="D416" s="79"/>
      <c r="E416" s="79"/>
      <c r="F416" s="79"/>
      <c r="G416" s="79"/>
      <c r="H416" s="79"/>
      <c r="I416" s="79"/>
      <c r="J416" s="79"/>
    </row>
    <row r="417" spans="2:10" x14ac:dyDescent="0.2">
      <c r="B417" s="79"/>
      <c r="C417" s="118"/>
      <c r="D417" s="79"/>
      <c r="E417" s="79"/>
      <c r="F417" s="79"/>
      <c r="G417" s="79"/>
      <c r="H417" s="79"/>
      <c r="I417" s="79"/>
      <c r="J417" s="79"/>
    </row>
    <row r="418" spans="2:10" x14ac:dyDescent="0.2">
      <c r="B418" s="79"/>
      <c r="C418" s="118"/>
      <c r="D418" s="79"/>
      <c r="E418" s="79"/>
      <c r="F418" s="79"/>
      <c r="G418" s="79"/>
      <c r="H418" s="79"/>
      <c r="I418" s="79"/>
      <c r="J418" s="79"/>
    </row>
    <row r="419" spans="2:10" x14ac:dyDescent="0.2">
      <c r="B419" s="79"/>
      <c r="C419" s="118"/>
      <c r="D419" s="79"/>
      <c r="E419" s="79"/>
      <c r="F419" s="79"/>
      <c r="G419" s="79"/>
      <c r="H419" s="79"/>
      <c r="I419" s="79"/>
      <c r="J419" s="79"/>
    </row>
    <row r="420" spans="2:10" x14ac:dyDescent="0.2">
      <c r="B420" s="79"/>
      <c r="C420" s="118"/>
      <c r="D420" s="79"/>
      <c r="E420" s="79"/>
      <c r="F420" s="79"/>
      <c r="G420" s="79"/>
      <c r="H420" s="79"/>
      <c r="I420" s="79"/>
      <c r="J420" s="79"/>
    </row>
    <row r="421" spans="2:10" x14ac:dyDescent="0.2">
      <c r="B421" s="79"/>
      <c r="C421" s="118"/>
      <c r="D421" s="79"/>
      <c r="E421" s="79"/>
      <c r="F421" s="79"/>
      <c r="G421" s="79"/>
      <c r="H421" s="79"/>
      <c r="I421" s="79"/>
      <c r="J421" s="79"/>
    </row>
    <row r="422" spans="2:10" x14ac:dyDescent="0.2">
      <c r="B422" s="79"/>
      <c r="C422" s="118"/>
      <c r="D422" s="79"/>
      <c r="E422" s="79"/>
      <c r="F422" s="79"/>
      <c r="G422" s="79"/>
      <c r="H422" s="79"/>
      <c r="I422" s="79"/>
      <c r="J422" s="79"/>
    </row>
    <row r="423" spans="2:10" x14ac:dyDescent="0.2">
      <c r="B423" s="79"/>
      <c r="C423" s="118"/>
      <c r="D423" s="79"/>
      <c r="E423" s="79"/>
      <c r="F423" s="79"/>
      <c r="G423" s="79"/>
      <c r="H423" s="79"/>
      <c r="I423" s="79"/>
      <c r="J423" s="79"/>
    </row>
    <row r="424" spans="2:10" x14ac:dyDescent="0.2">
      <c r="B424" s="79"/>
      <c r="C424" s="118"/>
      <c r="D424" s="79"/>
      <c r="E424" s="79"/>
      <c r="F424" s="79"/>
      <c r="G424" s="79"/>
      <c r="H424" s="79"/>
      <c r="I424" s="79"/>
      <c r="J424" s="79"/>
    </row>
    <row r="425" spans="2:10" x14ac:dyDescent="0.2">
      <c r="B425" s="79"/>
      <c r="C425" s="118"/>
      <c r="D425" s="79"/>
      <c r="E425" s="79"/>
      <c r="F425" s="79"/>
      <c r="G425" s="79"/>
      <c r="H425" s="79"/>
      <c r="I425" s="79"/>
      <c r="J425" s="79"/>
    </row>
    <row r="426" spans="2:10" x14ac:dyDescent="0.2">
      <c r="B426" s="79"/>
      <c r="C426" s="118"/>
      <c r="D426" s="79"/>
      <c r="E426" s="79"/>
      <c r="F426" s="79"/>
      <c r="G426" s="79"/>
      <c r="H426" s="79"/>
      <c r="I426" s="79"/>
      <c r="J426" s="79"/>
    </row>
    <row r="427" spans="2:10" x14ac:dyDescent="0.2">
      <c r="B427" s="79"/>
      <c r="C427" s="118"/>
      <c r="D427" s="79"/>
      <c r="E427" s="79"/>
      <c r="F427" s="79"/>
      <c r="G427" s="79"/>
      <c r="H427" s="79"/>
      <c r="I427" s="79"/>
      <c r="J427" s="79"/>
    </row>
    <row r="428" spans="2:10" x14ac:dyDescent="0.2">
      <c r="B428" s="79"/>
      <c r="C428" s="118"/>
      <c r="D428" s="79"/>
      <c r="E428" s="79"/>
      <c r="F428" s="79"/>
      <c r="G428" s="79"/>
      <c r="H428" s="79"/>
      <c r="I428" s="79"/>
      <c r="J428" s="79"/>
    </row>
    <row r="429" spans="2:10" x14ac:dyDescent="0.2">
      <c r="B429" s="79"/>
      <c r="C429" s="118"/>
      <c r="D429" s="79"/>
      <c r="E429" s="79"/>
      <c r="F429" s="79"/>
      <c r="G429" s="79"/>
      <c r="H429" s="79"/>
      <c r="I429" s="79"/>
      <c r="J429" s="79"/>
    </row>
    <row r="430" spans="2:10" x14ac:dyDescent="0.2">
      <c r="B430" s="79"/>
      <c r="C430" s="118"/>
      <c r="D430" s="79"/>
      <c r="E430" s="79"/>
      <c r="F430" s="79"/>
      <c r="G430" s="79"/>
      <c r="H430" s="79"/>
      <c r="I430" s="79"/>
      <c r="J430" s="79"/>
    </row>
    <row r="431" spans="2:10" x14ac:dyDescent="0.2">
      <c r="B431" s="79"/>
      <c r="C431" s="118"/>
      <c r="D431" s="79"/>
      <c r="E431" s="79"/>
      <c r="F431" s="79"/>
      <c r="G431" s="79"/>
      <c r="H431" s="79"/>
      <c r="I431" s="79"/>
      <c r="J431" s="79"/>
    </row>
    <row r="432" spans="2:10" x14ac:dyDescent="0.2">
      <c r="B432" s="79"/>
      <c r="C432" s="118"/>
      <c r="D432" s="79"/>
      <c r="E432" s="79"/>
      <c r="F432" s="79"/>
      <c r="G432" s="79"/>
      <c r="H432" s="79"/>
      <c r="I432" s="79"/>
      <c r="J432" s="79"/>
    </row>
    <row r="433" spans="2:10" x14ac:dyDescent="0.2">
      <c r="B433" s="79"/>
      <c r="C433" s="118"/>
      <c r="D433" s="79"/>
      <c r="E433" s="79"/>
      <c r="F433" s="79"/>
      <c r="G433" s="79"/>
      <c r="H433" s="79"/>
      <c r="I433" s="79"/>
      <c r="J433" s="79"/>
    </row>
    <row r="434" spans="2:10" x14ac:dyDescent="0.2">
      <c r="B434" s="79"/>
      <c r="C434" s="118"/>
      <c r="D434" s="79"/>
      <c r="E434" s="79"/>
      <c r="F434" s="79"/>
      <c r="G434" s="79"/>
      <c r="H434" s="79"/>
      <c r="I434" s="79"/>
      <c r="J434" s="79"/>
    </row>
    <row r="435" spans="2:10" x14ac:dyDescent="0.2">
      <c r="B435" s="79"/>
      <c r="C435" s="118"/>
      <c r="D435" s="79"/>
      <c r="E435" s="79"/>
      <c r="F435" s="79"/>
      <c r="G435" s="79"/>
      <c r="H435" s="79"/>
      <c r="I435" s="79"/>
      <c r="J435" s="79"/>
    </row>
    <row r="436" spans="2:10" x14ac:dyDescent="0.2">
      <c r="B436" s="79"/>
      <c r="C436" s="118"/>
      <c r="D436" s="79"/>
      <c r="E436" s="79"/>
      <c r="F436" s="79"/>
      <c r="G436" s="79"/>
      <c r="H436" s="79"/>
      <c r="I436" s="79"/>
      <c r="J436" s="79"/>
    </row>
    <row r="437" spans="2:10" x14ac:dyDescent="0.2">
      <c r="B437" s="79"/>
      <c r="C437" s="118"/>
      <c r="D437" s="79"/>
      <c r="E437" s="79"/>
      <c r="F437" s="79"/>
      <c r="G437" s="79"/>
      <c r="H437" s="79"/>
      <c r="I437" s="79"/>
      <c r="J437" s="79"/>
    </row>
    <row r="438" spans="2:10" x14ac:dyDescent="0.2">
      <c r="B438" s="79"/>
      <c r="C438" s="118"/>
      <c r="D438" s="79"/>
      <c r="E438" s="79"/>
      <c r="F438" s="79"/>
      <c r="G438" s="79"/>
      <c r="H438" s="79"/>
      <c r="I438" s="79"/>
      <c r="J438" s="79"/>
    </row>
    <row r="439" spans="2:10" x14ac:dyDescent="0.2">
      <c r="B439" s="79"/>
      <c r="C439" s="118"/>
      <c r="D439" s="79"/>
      <c r="E439" s="79"/>
      <c r="F439" s="79"/>
      <c r="G439" s="79"/>
      <c r="H439" s="79"/>
      <c r="I439" s="79"/>
      <c r="J439" s="79"/>
    </row>
    <row r="440" spans="2:10" x14ac:dyDescent="0.2">
      <c r="B440" s="79"/>
      <c r="C440" s="118"/>
      <c r="D440" s="79"/>
      <c r="E440" s="79"/>
      <c r="F440" s="79"/>
      <c r="G440" s="79"/>
      <c r="H440" s="79"/>
      <c r="I440" s="79"/>
      <c r="J440" s="79"/>
    </row>
    <row r="441" spans="2:10" x14ac:dyDescent="0.2">
      <c r="B441" s="79"/>
      <c r="C441" s="118"/>
      <c r="D441" s="79"/>
      <c r="E441" s="79"/>
      <c r="F441" s="79"/>
      <c r="G441" s="79"/>
      <c r="H441" s="79"/>
      <c r="I441" s="79"/>
      <c r="J441" s="79"/>
    </row>
    <row r="442" spans="2:10" x14ac:dyDescent="0.2">
      <c r="B442" s="79"/>
      <c r="C442" s="118"/>
      <c r="D442" s="79"/>
      <c r="E442" s="79"/>
      <c r="F442" s="79"/>
      <c r="G442" s="79"/>
      <c r="H442" s="79"/>
      <c r="I442" s="79"/>
      <c r="J442" s="79"/>
    </row>
    <row r="443" spans="2:10" x14ac:dyDescent="0.2">
      <c r="B443" s="79"/>
      <c r="C443" s="118"/>
      <c r="D443" s="79"/>
      <c r="E443" s="79"/>
      <c r="F443" s="79"/>
      <c r="G443" s="79"/>
      <c r="H443" s="79"/>
      <c r="I443" s="79"/>
      <c r="J443" s="79"/>
    </row>
    <row r="444" spans="2:10" x14ac:dyDescent="0.2">
      <c r="B444" s="79"/>
      <c r="C444" s="118"/>
      <c r="D444" s="79"/>
      <c r="E444" s="79"/>
      <c r="F444" s="79"/>
      <c r="G444" s="79"/>
      <c r="H444" s="79"/>
      <c r="I444" s="79"/>
      <c r="J444" s="79"/>
    </row>
    <row r="445" spans="2:10" x14ac:dyDescent="0.2">
      <c r="B445" s="79"/>
      <c r="C445" s="118"/>
      <c r="D445" s="79"/>
      <c r="E445" s="79"/>
      <c r="F445" s="79"/>
      <c r="G445" s="79"/>
      <c r="H445" s="79"/>
      <c r="I445" s="79"/>
      <c r="J445" s="79"/>
    </row>
    <row r="446" spans="2:10" x14ac:dyDescent="0.2">
      <c r="B446" s="79"/>
      <c r="C446" s="118"/>
      <c r="D446" s="79"/>
      <c r="E446" s="79"/>
      <c r="F446" s="79"/>
      <c r="G446" s="79"/>
      <c r="H446" s="79"/>
      <c r="I446" s="79"/>
      <c r="J446" s="79"/>
    </row>
    <row r="447" spans="2:10" x14ac:dyDescent="0.2">
      <c r="B447" s="79"/>
      <c r="C447" s="118"/>
      <c r="D447" s="79"/>
      <c r="E447" s="79"/>
      <c r="F447" s="79"/>
      <c r="G447" s="79"/>
      <c r="H447" s="79"/>
      <c r="I447" s="79"/>
      <c r="J447" s="79"/>
    </row>
    <row r="448" spans="2:10" x14ac:dyDescent="0.2">
      <c r="B448" s="79"/>
      <c r="C448" s="118"/>
      <c r="D448" s="79"/>
      <c r="E448" s="79"/>
      <c r="F448" s="79"/>
      <c r="G448" s="79"/>
      <c r="H448" s="79"/>
      <c r="I448" s="79"/>
      <c r="J448" s="79"/>
    </row>
    <row r="449" spans="2:10" x14ac:dyDescent="0.2">
      <c r="B449" s="79"/>
      <c r="C449" s="118"/>
      <c r="D449" s="79"/>
      <c r="E449" s="79"/>
      <c r="F449" s="79"/>
      <c r="G449" s="79"/>
      <c r="H449" s="79"/>
      <c r="I449" s="79"/>
      <c r="J449" s="79"/>
    </row>
    <row r="450" spans="2:10" x14ac:dyDescent="0.2">
      <c r="B450" s="79"/>
      <c r="C450" s="118"/>
      <c r="D450" s="79"/>
      <c r="E450" s="79"/>
      <c r="F450" s="79"/>
      <c r="G450" s="79"/>
      <c r="H450" s="79"/>
      <c r="I450" s="79"/>
      <c r="J450" s="79"/>
    </row>
    <row r="451" spans="2:10" x14ac:dyDescent="0.2">
      <c r="B451" s="79"/>
      <c r="C451" s="118"/>
      <c r="D451" s="79"/>
      <c r="E451" s="79"/>
      <c r="F451" s="79"/>
      <c r="G451" s="79"/>
      <c r="H451" s="79"/>
      <c r="I451" s="79"/>
      <c r="J451" s="79"/>
    </row>
    <row r="452" spans="2:10" x14ac:dyDescent="0.2">
      <c r="B452" s="79"/>
      <c r="C452" s="118"/>
      <c r="D452" s="79"/>
      <c r="E452" s="79"/>
      <c r="F452" s="79"/>
      <c r="G452" s="79"/>
      <c r="H452" s="79"/>
      <c r="I452" s="79"/>
      <c r="J452" s="79"/>
    </row>
    <row r="453" spans="2:10" x14ac:dyDescent="0.2">
      <c r="B453" s="79"/>
      <c r="C453" s="118"/>
      <c r="D453" s="79"/>
      <c r="E453" s="79"/>
      <c r="F453" s="79"/>
      <c r="G453" s="79"/>
      <c r="H453" s="79"/>
      <c r="I453" s="79"/>
      <c r="J453" s="79"/>
    </row>
    <row r="454" spans="2:10" x14ac:dyDescent="0.2">
      <c r="B454" s="79"/>
      <c r="C454" s="118"/>
      <c r="D454" s="79"/>
      <c r="E454" s="79"/>
      <c r="F454" s="79"/>
      <c r="G454" s="79"/>
      <c r="H454" s="79"/>
      <c r="I454" s="79"/>
      <c r="J454" s="79"/>
    </row>
    <row r="455" spans="2:10" x14ac:dyDescent="0.2">
      <c r="B455" s="79"/>
      <c r="C455" s="118"/>
      <c r="D455" s="79"/>
      <c r="E455" s="79"/>
      <c r="F455" s="79"/>
      <c r="G455" s="79"/>
      <c r="H455" s="79"/>
      <c r="I455" s="79"/>
      <c r="J455" s="79"/>
    </row>
    <row r="456" spans="2:10" x14ac:dyDescent="0.2">
      <c r="B456" s="79"/>
      <c r="C456" s="118"/>
      <c r="D456" s="79"/>
      <c r="E456" s="79"/>
      <c r="F456" s="79"/>
      <c r="G456" s="79"/>
      <c r="H456" s="79"/>
      <c r="I456" s="79"/>
      <c r="J456" s="79"/>
    </row>
    <row r="457" spans="2:10" x14ac:dyDescent="0.2">
      <c r="B457" s="79"/>
      <c r="C457" s="118"/>
      <c r="D457" s="79"/>
      <c r="E457" s="79"/>
      <c r="F457" s="79"/>
      <c r="G457" s="79"/>
      <c r="H457" s="79"/>
      <c r="I457" s="79"/>
      <c r="J457" s="79"/>
    </row>
    <row r="458" spans="2:10" x14ac:dyDescent="0.2">
      <c r="B458" s="79"/>
      <c r="C458" s="118"/>
      <c r="D458" s="79"/>
      <c r="E458" s="79"/>
      <c r="F458" s="79"/>
      <c r="G458" s="79"/>
      <c r="H458" s="79"/>
      <c r="I458" s="79"/>
      <c r="J458" s="79"/>
    </row>
    <row r="459" spans="2:10" x14ac:dyDescent="0.2">
      <c r="B459" s="79"/>
      <c r="C459" s="118"/>
      <c r="D459" s="79"/>
      <c r="E459" s="79"/>
      <c r="F459" s="79"/>
      <c r="G459" s="79"/>
      <c r="H459" s="79"/>
      <c r="I459" s="79"/>
      <c r="J459" s="79"/>
    </row>
    <row r="460" spans="2:10" x14ac:dyDescent="0.2">
      <c r="B460" s="79"/>
      <c r="C460" s="118"/>
      <c r="D460" s="79"/>
      <c r="E460" s="79"/>
      <c r="F460" s="79"/>
      <c r="G460" s="79"/>
      <c r="H460" s="79"/>
      <c r="I460" s="79"/>
      <c r="J460" s="79"/>
    </row>
    <row r="461" spans="2:10" x14ac:dyDescent="0.2">
      <c r="B461" s="79"/>
      <c r="C461" s="118"/>
      <c r="D461" s="79"/>
      <c r="E461" s="79"/>
      <c r="F461" s="79"/>
      <c r="G461" s="79"/>
      <c r="H461" s="79"/>
      <c r="I461" s="79"/>
      <c r="J461" s="79"/>
    </row>
    <row r="462" spans="2:10" x14ac:dyDescent="0.2">
      <c r="B462" s="79"/>
      <c r="C462" s="118"/>
      <c r="D462" s="79"/>
      <c r="E462" s="79"/>
      <c r="F462" s="79"/>
      <c r="G462" s="79"/>
      <c r="H462" s="79"/>
      <c r="I462" s="79"/>
      <c r="J462" s="79"/>
    </row>
    <row r="463" spans="2:10" x14ac:dyDescent="0.2">
      <c r="B463" s="79"/>
      <c r="C463" s="118"/>
      <c r="D463" s="79"/>
      <c r="E463" s="79"/>
      <c r="F463" s="79"/>
      <c r="G463" s="79"/>
      <c r="H463" s="79"/>
      <c r="I463" s="79"/>
      <c r="J463" s="79"/>
    </row>
  </sheetData>
  <sheetProtection algorithmName="SHA-512" hashValue="qBuNywbProyxoZHn8ik7EFQ5ipoOnrwGaIYZGIwwGFKoUQUcNU4MC/10MPVFbo8KJg/SXTm1b9uh9toiImjn1A==" saltValue="YT73LCNvWZaeQpMAoiT4Dg==" spinCount="100000" sheet="1" scenarios="1"/>
  <sortState xmlns:xlrd2="http://schemas.microsoft.com/office/spreadsheetml/2017/richdata2" ref="D260:D262">
    <sortCondition ref="D259:D262"/>
  </sortState>
  <mergeCells count="65">
    <mergeCell ref="K22:K23"/>
    <mergeCell ref="K73:K76"/>
    <mergeCell ref="K68:K71"/>
    <mergeCell ref="K47:K49"/>
    <mergeCell ref="K44:K45"/>
    <mergeCell ref="K58:K59"/>
    <mergeCell ref="K30:K32"/>
    <mergeCell ref="K25:K27"/>
    <mergeCell ref="K53:K55"/>
    <mergeCell ref="K62:K63"/>
    <mergeCell ref="K64:K65"/>
    <mergeCell ref="K187:K189"/>
    <mergeCell ref="K89:K90"/>
    <mergeCell ref="K143:K145"/>
    <mergeCell ref="K194:K196"/>
    <mergeCell ref="K100:K102"/>
    <mergeCell ref="K92:K94"/>
    <mergeCell ref="K104:K106"/>
    <mergeCell ref="K139:K141"/>
    <mergeCell ref="K175:K177"/>
    <mergeCell ref="K200:K202"/>
    <mergeCell ref="K231:K233"/>
    <mergeCell ref="K248:K254"/>
    <mergeCell ref="K219:K221"/>
    <mergeCell ref="K223:K226"/>
    <mergeCell ref="K228:K229"/>
    <mergeCell ref="K246:K247"/>
    <mergeCell ref="K216:K217"/>
    <mergeCell ref="B2:I3"/>
    <mergeCell ref="Q189:Q190"/>
    <mergeCell ref="C182:E182"/>
    <mergeCell ref="C183:E183"/>
    <mergeCell ref="C184:E184"/>
    <mergeCell ref="C188:E188"/>
    <mergeCell ref="C189:E189"/>
    <mergeCell ref="C190:E190"/>
    <mergeCell ref="C101:E101"/>
    <mergeCell ref="C144:E144"/>
    <mergeCell ref="C107:E107"/>
    <mergeCell ref="C35:F35"/>
    <mergeCell ref="G107:I107"/>
    <mergeCell ref="K162:K163"/>
    <mergeCell ref="K165:K167"/>
    <mergeCell ref="K181:K183"/>
    <mergeCell ref="C195:E195"/>
    <mergeCell ref="C196:E196"/>
    <mergeCell ref="C187:E187"/>
    <mergeCell ref="C194:E194"/>
    <mergeCell ref="C197:E197"/>
    <mergeCell ref="K2:K3"/>
    <mergeCell ref="C116:E116"/>
    <mergeCell ref="C236:F236"/>
    <mergeCell ref="C204:F204"/>
    <mergeCell ref="C147:F147"/>
    <mergeCell ref="C80:F80"/>
    <mergeCell ref="C225:E225"/>
    <mergeCell ref="D94:G95"/>
    <mergeCell ref="I232:I233"/>
    <mergeCell ref="H232:H233"/>
    <mergeCell ref="C200:E200"/>
    <mergeCell ref="C140:E140"/>
    <mergeCell ref="C201:E201"/>
    <mergeCell ref="C224:E224"/>
    <mergeCell ref="C228:E228"/>
    <mergeCell ref="C191:E191"/>
  </mergeCells>
  <conditionalFormatting sqref="D135">
    <cfRule type="expression" dxfId="74" priority="55">
      <formula>$D$135&gt;$C$14</formula>
    </cfRule>
    <cfRule type="expression" dxfId="73" priority="56">
      <formula>$D$135&lt;$C$14</formula>
    </cfRule>
  </conditionalFormatting>
  <conditionalFormatting sqref="C55 C59 C94:C95 C218:H220 C249:F256 C204:F206 C35:F37 C213:F214 C207:E212 C41:F42 C38:C40 E38:F40 D150:E157 C257:D257 F257 G122:H128 E132:G133">
    <cfRule type="containsErrors" dxfId="72" priority="78">
      <formula>ISERROR(C35)</formula>
    </cfRule>
  </conditionalFormatting>
  <conditionalFormatting sqref="C49 C70 H48 H69 H168 H232 E244:F244 D243:F243 D83:E87 D239:E239 D241:E242 E240 F239:F242">
    <cfRule type="containsErrors" dxfId="71" priority="70">
      <formula>ISERROR(C48)</formula>
    </cfRule>
  </conditionalFormatting>
  <conditionalFormatting sqref="H93">
    <cfRule type="containsErrors" dxfId="70" priority="45">
      <formula>ISERROR(H93)</formula>
    </cfRule>
  </conditionalFormatting>
  <conditionalFormatting sqref="E159">
    <cfRule type="containsErrors" dxfId="69" priority="44">
      <formula>ISERROR(E159)</formula>
    </cfRule>
  </conditionalFormatting>
  <conditionalFormatting sqref="H54 H59 H177">
    <cfRule type="containsErrors" dxfId="68" priority="43">
      <formula>ISERROR(H54)</formula>
    </cfRule>
  </conditionalFormatting>
  <conditionalFormatting sqref="C166:C171">
    <cfRule type="expression" priority="71">
      <formula>SUM($C$166:$C$171)=0</formula>
    </cfRule>
    <cfRule type="expression" dxfId="67" priority="72">
      <formula>SUM($C$166:$C$171)&lt;$C$14</formula>
    </cfRule>
    <cfRule type="expression" dxfId="66" priority="73">
      <formula>SUM($C$166:$C$171)&gt;$C$14</formula>
    </cfRule>
    <cfRule type="containsBlanks" dxfId="65" priority="1">
      <formula>LEN(TRIM(C166))=0</formula>
    </cfRule>
  </conditionalFormatting>
  <conditionalFormatting sqref="C172">
    <cfRule type="cellIs" dxfId="64" priority="24" operator="equal">
      <formula>0</formula>
    </cfRule>
  </conditionalFormatting>
  <conditionalFormatting sqref="D38:D40">
    <cfRule type="containsErrors" dxfId="63" priority="23">
      <formula>ISERROR(D38)</formula>
    </cfRule>
  </conditionalFormatting>
  <conditionalFormatting sqref="D94">
    <cfRule type="containsErrors" dxfId="62" priority="22">
      <formula>ISERROR(D94)</formula>
    </cfRule>
  </conditionalFormatting>
  <conditionalFormatting sqref="H96">
    <cfRule type="containsErrors" dxfId="61" priority="21">
      <formula>ISERROR(H96)</formula>
    </cfRule>
  </conditionalFormatting>
  <conditionalFormatting sqref="D240">
    <cfRule type="containsErrors" dxfId="60" priority="18">
      <formula>ISERROR(D240)</formula>
    </cfRule>
  </conditionalFormatting>
  <conditionalFormatting sqref="F83:F85">
    <cfRule type="containsErrors" dxfId="59" priority="14">
      <formula>ISERROR(F83)</formula>
    </cfRule>
  </conditionalFormatting>
  <conditionalFormatting sqref="F150:F157">
    <cfRule type="containsErrors" dxfId="58" priority="76">
      <formula>ISERROR(F150)</formula>
    </cfRule>
  </conditionalFormatting>
  <conditionalFormatting sqref="C97">
    <cfRule type="containsErrors" dxfId="57" priority="12">
      <formula>ISERROR(C97)</formula>
    </cfRule>
  </conditionalFormatting>
  <conditionalFormatting sqref="F207:F212">
    <cfRule type="containsErrors" dxfId="56" priority="77">
      <formula>ISERROR(F207)</formula>
    </cfRule>
  </conditionalFormatting>
  <conditionalFormatting sqref="C80:F81">
    <cfRule type="containsErrors" dxfId="55" priority="10">
      <formula>ISERROR(C80)</formula>
    </cfRule>
  </conditionalFormatting>
  <conditionalFormatting sqref="C176:C178">
    <cfRule type="expression" priority="7">
      <formula>SUM($C$166:$C$171)=0</formula>
    </cfRule>
  </conditionalFormatting>
  <conditionalFormatting sqref="D131 E124:E125 G122:J123 B128:D129 G125:J128 E127:E129 B130:C130 B131:B136 G124:H124">
    <cfRule type="expression" dxfId="54" priority="95">
      <formula>$D$135&gt;$C$14</formula>
    </cfRule>
  </conditionalFormatting>
  <conditionalFormatting sqref="E135">
    <cfRule type="containsErrors" dxfId="53" priority="6">
      <formula>ISERROR(E135)</formula>
    </cfRule>
  </conditionalFormatting>
  <conditionalFormatting sqref="F135">
    <cfRule type="containsErrors" dxfId="52" priority="5">
      <formula>ISERROR(F135)</formula>
    </cfRule>
  </conditionalFormatting>
  <conditionalFormatting sqref="D131 E124:E125 G122:J123 B128:D129 G126:J128 E127:E129 B130:C130 B131:B136 G124:H124">
    <cfRule type="expression" dxfId="51" priority="94">
      <formula>$D$135&lt;$C$14</formula>
    </cfRule>
  </conditionalFormatting>
  <conditionalFormatting sqref="G135">
    <cfRule type="containsErrors" dxfId="50" priority="4">
      <formula>ISERROR(G135)</formula>
    </cfRule>
  </conditionalFormatting>
  <conditionalFormatting sqref="D87:E87 D42:E42 D159:E159 D214:E214 D244:E244 D257:E257">
    <cfRule type="containsErrors" dxfId="49" priority="3">
      <formula>ISERROR(D42)</formula>
    </cfRule>
  </conditionalFormatting>
  <conditionalFormatting sqref="D83:F85 E132:G135 D150:F157 D207:F212 D239:F242 D250:F255">
    <cfRule type="containsErrors" dxfId="48" priority="2">
      <formula>ISERROR(D83)</formula>
    </cfRule>
  </conditionalFormatting>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9">
        <x14:dataValidation type="list" allowBlank="1" showInputMessage="1" showErrorMessage="1" xr:uid="{80B3D608-6D07-4EDB-886E-2DFD9FA285F0}">
          <x14:formula1>
            <xm:f>Lista!$B$8:$B$12</xm:f>
          </x14:formula1>
          <xm:sqref>C62:C64</xm:sqref>
        </x14:dataValidation>
        <x14:dataValidation type="list" allowBlank="1" showInputMessage="1" showErrorMessage="1" xr:uid="{43A08858-D540-46D5-8467-9330C6496AA6}">
          <x14:formula1>
            <xm:f>Lista!$B$51:$B$54</xm:f>
          </x14:formula1>
          <xm:sqref>C189:C191</xm:sqref>
        </x14:dataValidation>
        <x14:dataValidation type="list" allowBlank="1" showInputMessage="1" showErrorMessage="1" xr:uid="{72E2BD00-DB0F-4792-9A19-758D90FF687E}">
          <x14:formula1>
            <xm:f>Lista!$B$3:$B$5</xm:f>
          </x14:formula1>
          <xm:sqref>C26:C27 C31:C32</xm:sqref>
        </x14:dataValidation>
        <x14:dataValidation type="list" allowBlank="1" showInputMessage="1" showErrorMessage="1" xr:uid="{953D3546-C2A1-4173-9BB6-63CFE9A54578}">
          <x14:formula1>
            <xm:f>Lista!$B$15:$B$18</xm:f>
          </x14:formula1>
          <xm:sqref>C101:E101</xm:sqref>
        </x14:dataValidation>
        <x14:dataValidation type="list" allowBlank="1" showInputMessage="1" showErrorMessage="1" xr:uid="{5AFBD3BF-27E7-4BA4-88BA-21221687D4E5}">
          <x14:formula1>
            <xm:f>Lista!$B$21:$B$24</xm:f>
          </x14:formula1>
          <xm:sqref>C140:E140</xm:sqref>
        </x14:dataValidation>
        <x14:dataValidation type="list" allowBlank="1" showInputMessage="1" showErrorMessage="1" xr:uid="{6C1860DC-17D9-4954-9836-267B9C0264BA}">
          <x14:formula1>
            <xm:f>Lista!$B$27:$B$30</xm:f>
          </x14:formula1>
          <xm:sqref>C144:E144</xm:sqref>
        </x14:dataValidation>
        <x14:dataValidation type="list" allowBlank="1" showInputMessage="1" showErrorMessage="1" xr:uid="{2BDE5CF1-39F2-4AD7-9370-CBF5E1A946B0}">
          <x14:formula1>
            <xm:f>Lista!$B$33:$B$36</xm:f>
          </x14:formula1>
          <xm:sqref>C182:E182</xm:sqref>
        </x14:dataValidation>
        <x14:dataValidation type="list" allowBlank="1" showInputMessage="1" showErrorMessage="1" xr:uid="{1342583D-6683-4DEA-9F18-E711EA260BF8}">
          <x14:formula1>
            <xm:f>Lista!$B$39:$B$42</xm:f>
          </x14:formula1>
          <xm:sqref>C183:E183</xm:sqref>
        </x14:dataValidation>
        <x14:dataValidation type="list" allowBlank="1" showInputMessage="1" showErrorMessage="1" xr:uid="{D48C54F5-EFB5-4811-AC46-C87C27121C82}">
          <x14:formula1>
            <xm:f>Lista!$B$45:$B$48</xm:f>
          </x14:formula1>
          <xm:sqref>C184:E184</xm:sqref>
        </x14:dataValidation>
        <x14:dataValidation type="list" allowBlank="1" showInputMessage="1" showErrorMessage="1" xr:uid="{84B19EF6-CD46-4258-BA4C-DBCA4BA6A422}">
          <x14:formula1>
            <xm:f>Lista!$B$71:$B$74</xm:f>
          </x14:formula1>
          <xm:sqref>C200:E200</xm:sqref>
        </x14:dataValidation>
        <x14:dataValidation type="list" allowBlank="1" showInputMessage="1" showErrorMessage="1" xr:uid="{76B70F76-F9F6-4341-ADC4-95FDB1CC32B9}">
          <x14:formula1>
            <xm:f>Lista!$B$77:$B$80</xm:f>
          </x14:formula1>
          <xm:sqref>C201:E201</xm:sqref>
        </x14:dataValidation>
        <x14:dataValidation type="list" allowBlank="1" showInputMessage="1" showErrorMessage="1" xr:uid="{8C0A3E40-72BA-4456-A7B8-14FEF9E67BBF}">
          <x14:formula1>
            <xm:f>Lista!$B$83:$B$86</xm:f>
          </x14:formula1>
          <xm:sqref>C224:E224</xm:sqref>
        </x14:dataValidation>
        <x14:dataValidation type="list" allowBlank="1" showInputMessage="1" showErrorMessage="1" xr:uid="{76B7FF50-A37B-4BFA-B0BB-EB3A85976E33}">
          <x14:formula1>
            <xm:f>Lista!$B$89:$B$92</xm:f>
          </x14:formula1>
          <xm:sqref>C228:E228</xm:sqref>
        </x14:dataValidation>
        <x14:dataValidation type="list" allowBlank="1" showInputMessage="1" showErrorMessage="1" xr:uid="{5399BE2C-FAE0-49B9-B1CE-A1600B281D35}">
          <x14:formula1>
            <xm:f>Lista!$C$83:$C$86</xm:f>
          </x14:formula1>
          <xm:sqref>C225:E225</xm:sqref>
        </x14:dataValidation>
        <x14:dataValidation type="list" allowBlank="1" showInputMessage="1" showErrorMessage="1" xr:uid="{5482787D-6279-4C90-9000-FC53910FAFCC}">
          <x14:formula1>
            <xm:f>Lista!$C$8:$C$12</xm:f>
          </x14:formula1>
          <xm:sqref>C73:C75</xm:sqref>
        </x14:dataValidation>
        <x14:dataValidation type="list" allowBlank="1" showInputMessage="1" showErrorMessage="1" xr:uid="{42732BE5-F369-4D1F-8235-E261D2D8D75D}">
          <x14:formula1>
            <xm:f>Lista!$B$57:$B$61</xm:f>
          </x14:formula1>
          <xm:sqref>C195:E195</xm:sqref>
        </x14:dataValidation>
        <x14:dataValidation type="list" allowBlank="1" showInputMessage="1" showErrorMessage="1" xr:uid="{DACDF4E1-DE4B-416F-8EBD-5860D9667A84}">
          <x14:formula1>
            <xm:f>Lista!$B$64:$B$68</xm:f>
          </x14:formula1>
          <xm:sqref>C196:E196</xm:sqref>
        </x14:dataValidation>
        <x14:dataValidation type="list" allowBlank="1" showInputMessage="1" showErrorMessage="1" xr:uid="{7C24569C-658B-41C7-9E6C-75515F36A9BD}">
          <x14:formula1>
            <xm:f>Lista!$C$64:$C$68</xm:f>
          </x14:formula1>
          <xm:sqref>C197:E197</xm:sqref>
        </x14:dataValidation>
        <x14:dataValidation type="list" allowBlank="1" showInputMessage="1" showErrorMessage="1" xr:uid="{C162700E-7DDC-4D4C-BFA2-B745BE9660BC}">
          <x14:formula1>
            <xm:f>Lista!$C$51:$C$54</xm:f>
          </x14:formula1>
          <xm:sqref>C188:E188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3F0A6-1159-4F31-ADAD-EF121863D2E0}">
  <dimension ref="A2:I42"/>
  <sheetViews>
    <sheetView zoomScaleNormal="100" zoomScaleSheetLayoutView="130" workbookViewId="0">
      <selection activeCell="A2" sqref="A2:G2"/>
    </sheetView>
  </sheetViews>
  <sheetFormatPr defaultColWidth="9" defaultRowHeight="12.75" x14ac:dyDescent="0.2"/>
  <cols>
    <col min="1" max="1" width="3.5" style="51" customWidth="1"/>
    <col min="2" max="2" width="9" style="51"/>
    <col min="3" max="3" width="11.375" style="51" customWidth="1"/>
    <col min="4" max="4" width="9" style="51"/>
    <col min="5" max="5" width="13.25" style="51" bestFit="1" customWidth="1"/>
    <col min="6" max="6" width="14.5" style="51" customWidth="1"/>
    <col min="7" max="7" width="17.625" style="51" customWidth="1"/>
    <col min="8" max="8" width="0.125" style="51" customWidth="1"/>
    <col min="9" max="9" width="4.25" style="51" customWidth="1"/>
    <col min="10" max="13" width="9" style="51"/>
    <col min="14" max="14" width="4.5" style="51" bestFit="1" customWidth="1"/>
    <col min="15" max="16384" width="9" style="51"/>
  </cols>
  <sheetData>
    <row r="2" spans="1:9" ht="27.75" x14ac:dyDescent="0.4">
      <c r="A2" s="534" t="s">
        <v>206</v>
      </c>
      <c r="B2" s="534"/>
      <c r="C2" s="534"/>
      <c r="D2" s="534"/>
      <c r="E2" s="534"/>
      <c r="F2" s="534"/>
      <c r="G2" s="534"/>
      <c r="H2" s="171"/>
      <c r="I2" s="172"/>
    </row>
    <row r="3" spans="1:9" ht="12.75" customHeight="1" x14ac:dyDescent="0.2"/>
    <row r="4" spans="1:9" ht="15.75" x14ac:dyDescent="0.25">
      <c r="C4" s="168" t="str">
        <f>Utvärderingsverktyg!B5</f>
        <v>Aktuell supercykelväg</v>
      </c>
      <c r="D4" s="59"/>
      <c r="E4" s="165">
        <f>Utvärderingsverktyg!$C$5</f>
        <v>0</v>
      </c>
    </row>
    <row r="5" spans="1:9" ht="15.75" x14ac:dyDescent="0.25">
      <c r="C5" s="413" t="str">
        <f>Utvärderingsverktyg!B10</f>
        <v>Väghållare</v>
      </c>
      <c r="E5" s="165">
        <f>Utvärderingsverktyg!C10</f>
        <v>0</v>
      </c>
    </row>
    <row r="6" spans="1:9" ht="15.75" x14ac:dyDescent="0.25">
      <c r="C6" s="62" t="str">
        <f>Utvärderingsverktyg!$B$6</f>
        <v>Kommun</v>
      </c>
      <c r="D6" s="59"/>
      <c r="E6" s="166">
        <f>Utvärderingsverktyg!$C$6</f>
        <v>0</v>
      </c>
    </row>
    <row r="7" spans="1:9" ht="15.75" x14ac:dyDescent="0.25">
      <c r="B7" s="71"/>
      <c r="C7" s="62" t="str">
        <f>Utvärderingsverktyg!$B$7</f>
        <v>Datum</v>
      </c>
      <c r="D7" s="59"/>
      <c r="E7" s="167">
        <f>Utvärderingsverktyg!$C$7</f>
        <v>0</v>
      </c>
    </row>
    <row r="27" spans="2:9" ht="15" x14ac:dyDescent="0.2">
      <c r="B27" s="59"/>
      <c r="C27" s="59"/>
      <c r="D27" s="59"/>
      <c r="E27" s="59"/>
      <c r="F27" s="59"/>
      <c r="G27" s="59"/>
      <c r="H27" s="59"/>
      <c r="I27" s="59"/>
    </row>
    <row r="28" spans="2:9" ht="15" x14ac:dyDescent="0.2">
      <c r="B28" s="59"/>
      <c r="C28" s="59"/>
      <c r="D28" s="59"/>
      <c r="E28" s="59"/>
      <c r="F28" s="59"/>
      <c r="G28" s="59"/>
      <c r="H28" s="59"/>
      <c r="I28" s="59"/>
    </row>
    <row r="29" spans="2:9" ht="15.75" x14ac:dyDescent="0.25">
      <c r="B29" s="59"/>
      <c r="C29" s="60" t="str">
        <f>Utvärderingsverktyg!C249</f>
        <v>Kvalitetsaspekt</v>
      </c>
      <c r="D29" s="59"/>
      <c r="E29" s="61" t="str">
        <f>Utvärderingsverktyg!D249</f>
        <v>Bedömning</v>
      </c>
      <c r="F29" s="59"/>
      <c r="G29" s="59"/>
      <c r="H29" s="59"/>
      <c r="I29" s="59"/>
    </row>
    <row r="30" spans="2:9" ht="15" x14ac:dyDescent="0.2">
      <c r="B30" s="59"/>
      <c r="C30" s="62" t="str">
        <f>Utvärderingsverktyg!C251</f>
        <v>Identitet</v>
      </c>
      <c r="D30" s="59"/>
      <c r="E30" s="191" t="e">
        <f>Utvärderingsverktyg!D251</f>
        <v>#DIV/0!</v>
      </c>
      <c r="F30" s="64" t="e">
        <f>Utvärderingsverktyg!E251</f>
        <v>#DIV/0!</v>
      </c>
      <c r="G30" s="65" t="e">
        <f>E30</f>
        <v>#DIV/0!</v>
      </c>
      <c r="H30" s="66"/>
      <c r="I30" s="59"/>
    </row>
    <row r="31" spans="2:9" ht="15" x14ac:dyDescent="0.2">
      <c r="B31" s="59"/>
      <c r="C31" s="62" t="str">
        <f>Utvärderingsverktyg!C252</f>
        <v>Tillgänglighet</v>
      </c>
      <c r="D31" s="59"/>
      <c r="E31" s="191" t="e">
        <f>Utvärderingsverktyg!D252</f>
        <v>#DIV/0!</v>
      </c>
      <c r="F31" s="64" t="e">
        <f>Utvärderingsverktyg!E252</f>
        <v>#DIV/0!</v>
      </c>
      <c r="G31" s="65" t="e">
        <f>E31</f>
        <v>#DIV/0!</v>
      </c>
      <c r="H31" s="66"/>
      <c r="I31" s="59"/>
    </row>
    <row r="32" spans="2:9" ht="15" x14ac:dyDescent="0.2">
      <c r="B32" s="59"/>
      <c r="C32" s="62" t="str">
        <f>Utvärderingsverktyg!C253</f>
        <v>Framkomlighet</v>
      </c>
      <c r="D32" s="59"/>
      <c r="E32" s="191" t="e">
        <f>Utvärderingsverktyg!D253</f>
        <v>#DIV/0!</v>
      </c>
      <c r="F32" s="64" t="e">
        <f>Utvärderingsverktyg!E253</f>
        <v>#DIV/0!</v>
      </c>
      <c r="G32" s="65" t="e">
        <f>E32</f>
        <v>#DIV/0!</v>
      </c>
      <c r="H32" s="66"/>
      <c r="I32" s="59"/>
    </row>
    <row r="33" spans="1:9" ht="15" x14ac:dyDescent="0.2">
      <c r="B33" s="59"/>
      <c r="C33" s="62" t="str">
        <f>Utvärderingsverktyg!C254</f>
        <v>Komfort</v>
      </c>
      <c r="D33" s="59"/>
      <c r="E33" s="191" t="e">
        <f>Utvärderingsverktyg!D254</f>
        <v>#DIV/0!</v>
      </c>
      <c r="F33" s="64" t="e">
        <f>Utvärderingsverktyg!E254</f>
        <v>#DIV/0!</v>
      </c>
      <c r="G33" s="65" t="e">
        <f>E33</f>
        <v>#DIV/0!</v>
      </c>
      <c r="H33" s="66"/>
      <c r="I33" s="59"/>
    </row>
    <row r="34" spans="1:9" ht="15" x14ac:dyDescent="0.2">
      <c r="B34" s="59"/>
      <c r="C34" s="62" t="str">
        <f>Utvärderingsverktyg!C255</f>
        <v>Trygghet och säkerhet</v>
      </c>
      <c r="D34" s="59"/>
      <c r="E34" s="191" t="e">
        <f>Utvärderingsverktyg!D255</f>
        <v>#DIV/0!</v>
      </c>
      <c r="F34" s="64" t="e">
        <f>Utvärderingsverktyg!E255</f>
        <v>#DIV/0!</v>
      </c>
      <c r="G34" s="65" t="e">
        <f>E34</f>
        <v>#DIV/0!</v>
      </c>
      <c r="H34" s="66"/>
      <c r="I34" s="59"/>
    </row>
    <row r="35" spans="1:9" ht="15" x14ac:dyDescent="0.2">
      <c r="B35" s="59"/>
      <c r="C35" s="62"/>
      <c r="D35" s="59"/>
      <c r="E35" s="63"/>
      <c r="F35" s="59"/>
      <c r="G35" s="59"/>
      <c r="H35" s="59"/>
      <c r="I35" s="59"/>
    </row>
    <row r="36" spans="1:9" ht="15.75" x14ac:dyDescent="0.25">
      <c r="A36" s="67"/>
      <c r="B36" s="67"/>
      <c r="C36" s="68" t="str">
        <f>Utvärderingsverktyg!C257</f>
        <v>Totalt, sammanvägt</v>
      </c>
      <c r="D36" s="67"/>
      <c r="E36" s="226" t="e">
        <f>Utvärderingsverktyg!D257</f>
        <v>#DIV/0!</v>
      </c>
      <c r="F36" s="69" t="e">
        <f>Utvärderingsverktyg!E257</f>
        <v>#DIV/0!</v>
      </c>
      <c r="G36" s="67"/>
      <c r="H36" s="59"/>
      <c r="I36" s="59"/>
    </row>
    <row r="37" spans="1:9" ht="15" x14ac:dyDescent="0.2">
      <c r="B37" s="59"/>
      <c r="C37" s="59"/>
      <c r="D37" s="59"/>
      <c r="E37" s="59"/>
      <c r="F37" s="59"/>
      <c r="G37" s="59"/>
      <c r="H37" s="59"/>
      <c r="I37" s="59"/>
    </row>
    <row r="38" spans="1:9" ht="15" x14ac:dyDescent="0.2">
      <c r="B38" s="59"/>
      <c r="C38" s="59"/>
      <c r="D38" s="59"/>
      <c r="E38" s="59"/>
      <c r="F38" s="59"/>
      <c r="G38" s="59"/>
      <c r="H38" s="59"/>
      <c r="I38" s="59"/>
    </row>
    <row r="39" spans="1:9" ht="15.75" x14ac:dyDescent="0.25">
      <c r="A39" s="71" t="s">
        <v>203</v>
      </c>
      <c r="B39" s="59"/>
      <c r="C39" s="59"/>
      <c r="D39" s="59"/>
      <c r="E39" s="62"/>
      <c r="F39" s="61" t="e">
        <f>F36</f>
        <v>#DIV/0!</v>
      </c>
      <c r="G39" s="59"/>
      <c r="H39" s="59"/>
      <c r="I39" s="59"/>
    </row>
    <row r="40" spans="1:9" ht="15.75" x14ac:dyDescent="0.25">
      <c r="A40" s="71" t="s">
        <v>281</v>
      </c>
      <c r="B40" s="59"/>
      <c r="C40" s="59"/>
      <c r="D40" s="59"/>
      <c r="E40" s="62"/>
      <c r="F40" s="70" t="e">
        <f>INDEX(C30:C34,MATCH(MAX(E30:E34),E30:E34,0))</f>
        <v>#DIV/0!</v>
      </c>
      <c r="G40" s="59"/>
      <c r="H40" s="59"/>
      <c r="I40" s="59"/>
    </row>
    <row r="41" spans="1:9" ht="15.75" x14ac:dyDescent="0.25">
      <c r="A41" s="71" t="s">
        <v>282</v>
      </c>
      <c r="B41" s="59"/>
      <c r="C41" s="59"/>
      <c r="D41" s="59"/>
      <c r="E41" s="62"/>
      <c r="F41" s="70" t="e">
        <f>INDEX(C30:C34,MATCH(MIN(E30:E34),E30:E34,0))</f>
        <v>#DIV/0!</v>
      </c>
      <c r="G41" s="59"/>
      <c r="H41" s="59"/>
      <c r="I41" s="59"/>
    </row>
    <row r="42" spans="1:9" ht="15" x14ac:dyDescent="0.2">
      <c r="B42" s="59"/>
      <c r="C42" s="59"/>
      <c r="D42" s="59"/>
      <c r="E42" s="59"/>
      <c r="F42" s="59"/>
      <c r="G42" s="59"/>
      <c r="H42" s="59"/>
      <c r="I42" s="59"/>
    </row>
  </sheetData>
  <sheetProtection algorithmName="SHA-512" hashValue="gIve+Pehyd1y8FzQ2itdEPcxJ4XaWGWbDvbHRftxh/yel/SUEI9HkuIaYDrX59MkQgwV49yDn1m8oFKUts6hcQ==" saltValue="+ACzSv7FFP8fpc6Y8jpZ/g==" spinCount="100000" sheet="1" objects="1" scenarios="1"/>
  <mergeCells count="1">
    <mergeCell ref="A2:G2"/>
  </mergeCells>
  <conditionalFormatting sqref="G30:G34">
    <cfRule type="dataBar" priority="9">
      <dataBar showValue="0">
        <cfvo type="min"/>
        <cfvo type="num" val="2"/>
        <color rgb="FFF5D300"/>
      </dataBar>
      <extLst>
        <ext xmlns:x14="http://schemas.microsoft.com/office/spreadsheetml/2009/9/main" uri="{B025F937-C7B1-47D3-B67F-A62EFF666E3E}">
          <x14:id>{D34D0EB7-63CC-4F17-90AD-A7B74C74E687}</x14:id>
        </ext>
      </extLst>
    </cfRule>
  </conditionalFormatting>
  <conditionalFormatting sqref="F30:F34 F39:F41">
    <cfRule type="containsErrors" dxfId="47" priority="8">
      <formula>ISERROR(F30)</formula>
    </cfRule>
  </conditionalFormatting>
  <conditionalFormatting sqref="F36">
    <cfRule type="containsErrors" dxfId="46" priority="7">
      <formula>ISERROR(F36)</formula>
    </cfRule>
  </conditionalFormatting>
  <conditionalFormatting sqref="E4">
    <cfRule type="containsBlanks" dxfId="45" priority="6">
      <formula>LEN(TRIM(E4))=0</formula>
    </cfRule>
  </conditionalFormatting>
  <conditionalFormatting sqref="E4 E6:E7">
    <cfRule type="cellIs" dxfId="44" priority="5" operator="equal">
      <formula>0</formula>
    </cfRule>
  </conditionalFormatting>
  <conditionalFormatting sqref="E5">
    <cfRule type="containsBlanks" dxfId="43" priority="4">
      <formula>LEN(TRIM(E5))=0</formula>
    </cfRule>
  </conditionalFormatting>
  <conditionalFormatting sqref="E5">
    <cfRule type="cellIs" dxfId="42" priority="3" operator="equal">
      <formula>0</formula>
    </cfRule>
  </conditionalFormatting>
  <conditionalFormatting sqref="E30:E34">
    <cfRule type="containsErrors" dxfId="41" priority="2">
      <formula>ISERROR(E30)</formula>
    </cfRule>
  </conditionalFormatting>
  <conditionalFormatting sqref="E36">
    <cfRule type="containsErrors" dxfId="40" priority="1">
      <formula>ISERROR(E36)</formula>
    </cfRule>
  </conditionalFormatting>
  <printOptions gridLines="1"/>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dataBar" id="{D34D0EB7-63CC-4F17-90AD-A7B74C74E687}">
            <x14:dataBar minLength="0" maxLength="100" gradient="0">
              <x14:cfvo type="autoMin"/>
              <x14:cfvo type="num">
                <xm:f>2</xm:f>
              </x14:cfvo>
              <x14:negativeFillColor rgb="FFFF0000"/>
              <x14:axisColor rgb="FF000000"/>
            </x14:dataBar>
          </x14:cfRule>
          <xm:sqref>G30:G34</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9ED72A-3CBF-4C7E-8A67-001C05A87610}">
  <dimension ref="A1:AF93"/>
  <sheetViews>
    <sheetView tabSelected="1" zoomScale="85" zoomScaleNormal="85" zoomScaleSheetLayoutView="130" workbookViewId="0">
      <selection activeCell="A2" sqref="A2:H2"/>
    </sheetView>
  </sheetViews>
  <sheetFormatPr defaultColWidth="9" defaultRowHeight="12.75" x14ac:dyDescent="0.2"/>
  <cols>
    <col min="1" max="1" width="3.5" style="51" customWidth="1"/>
    <col min="2" max="2" width="9" style="51"/>
    <col min="3" max="3" width="11.375" style="51" customWidth="1"/>
    <col min="4" max="4" width="9" style="51"/>
    <col min="5" max="5" width="13.25" style="51" bestFit="1" customWidth="1"/>
    <col min="6" max="6" width="14.5" style="51" customWidth="1"/>
    <col min="7" max="7" width="16.75" style="51" customWidth="1"/>
    <col min="8" max="8" width="2.625" style="51" customWidth="1"/>
    <col min="9" max="9" width="3.5" style="51" customWidth="1"/>
    <col min="10" max="10" width="9" style="51"/>
    <col min="11" max="11" width="11.375" style="51" customWidth="1"/>
    <col min="12" max="12" width="9" style="51"/>
    <col min="13" max="13" width="13.25" style="51" bestFit="1" customWidth="1"/>
    <col min="14" max="14" width="14.5" style="51" customWidth="1"/>
    <col min="15" max="15" width="17.625" style="51" customWidth="1"/>
    <col min="16" max="16" width="1.25" style="51" customWidth="1"/>
    <col min="17" max="17" width="3.5" style="51" customWidth="1"/>
    <col min="18" max="18" width="9" style="51"/>
    <col min="19" max="19" width="11.375" style="51" customWidth="1"/>
    <col min="20" max="20" width="9" style="51"/>
    <col min="21" max="21" width="13.25" style="51" bestFit="1" customWidth="1"/>
    <col min="22" max="22" width="14.5" style="51" customWidth="1"/>
    <col min="23" max="23" width="17.625" style="51" customWidth="1"/>
    <col min="24" max="24" width="1.25" style="51" customWidth="1"/>
    <col min="25" max="25" width="3.5" style="51" customWidth="1"/>
    <col min="26" max="26" width="9" style="51"/>
    <col min="27" max="27" width="11.375" style="51" customWidth="1"/>
    <col min="28" max="28" width="9" style="51"/>
    <col min="29" max="29" width="13.25" style="51" bestFit="1" customWidth="1"/>
    <col min="30" max="30" width="14.5" style="51" customWidth="1"/>
    <col min="31" max="31" width="17.625" style="51" customWidth="1"/>
    <col min="32" max="32" width="1.25" style="51" customWidth="1"/>
    <col min="33" max="16384" width="9" style="51"/>
  </cols>
  <sheetData>
    <row r="1" spans="1:32" ht="15.75" customHeight="1" x14ac:dyDescent="0.2">
      <c r="A1" s="461"/>
      <c r="B1" s="462"/>
      <c r="C1" s="462"/>
      <c r="D1" s="462"/>
      <c r="E1" s="462"/>
      <c r="F1" s="462"/>
      <c r="G1" s="462"/>
      <c r="H1" s="463"/>
      <c r="I1" s="461"/>
      <c r="J1" s="462"/>
      <c r="K1" s="462"/>
      <c r="L1" s="462"/>
      <c r="M1" s="462"/>
      <c r="N1" s="462"/>
      <c r="O1" s="462"/>
      <c r="P1" s="463"/>
      <c r="Q1" s="461"/>
      <c r="R1" s="462"/>
      <c r="S1" s="462"/>
      <c r="T1" s="462"/>
      <c r="U1" s="462"/>
      <c r="V1" s="462"/>
      <c r="W1" s="462"/>
      <c r="X1" s="463"/>
      <c r="Y1" s="461"/>
      <c r="Z1" s="462"/>
      <c r="AA1" s="462"/>
      <c r="AB1" s="462"/>
      <c r="AC1" s="462"/>
      <c r="AD1" s="462"/>
      <c r="AE1" s="462"/>
      <c r="AF1" s="463"/>
    </row>
    <row r="2" spans="1:32" ht="20.25" x14ac:dyDescent="0.3">
      <c r="A2" s="547" t="s">
        <v>465</v>
      </c>
      <c r="B2" s="548"/>
      <c r="C2" s="548"/>
      <c r="D2" s="548"/>
      <c r="E2" s="548"/>
      <c r="F2" s="548"/>
      <c r="G2" s="548"/>
      <c r="H2" s="549"/>
      <c r="I2" s="547" t="s">
        <v>466</v>
      </c>
      <c r="J2" s="548"/>
      <c r="K2" s="548"/>
      <c r="L2" s="548"/>
      <c r="M2" s="548"/>
      <c r="N2" s="548"/>
      <c r="O2" s="548"/>
      <c r="P2" s="549"/>
      <c r="Q2" s="547" t="s">
        <v>467</v>
      </c>
      <c r="R2" s="548"/>
      <c r="S2" s="548"/>
      <c r="T2" s="548"/>
      <c r="U2" s="548"/>
      <c r="V2" s="548"/>
      <c r="W2" s="548"/>
      <c r="X2" s="549"/>
      <c r="Y2" s="547" t="s">
        <v>468</v>
      </c>
      <c r="Z2" s="548"/>
      <c r="AA2" s="548"/>
      <c r="AB2" s="548"/>
      <c r="AC2" s="548"/>
      <c r="AD2" s="548"/>
      <c r="AE2" s="548"/>
      <c r="AF2" s="549"/>
    </row>
    <row r="3" spans="1:32" ht="12.75" customHeight="1" thickBot="1" x14ac:dyDescent="0.25">
      <c r="A3" s="464"/>
      <c r="H3" s="465"/>
      <c r="I3" s="464"/>
      <c r="P3" s="465"/>
      <c r="Q3" s="464"/>
      <c r="X3" s="465"/>
      <c r="Y3" s="464"/>
      <c r="AF3" s="465"/>
    </row>
    <row r="4" spans="1:32" ht="16.5" thickBot="1" x14ac:dyDescent="0.3">
      <c r="A4" s="464"/>
      <c r="C4" s="62" t="str">
        <f>Utvärderingsverktyg!B5</f>
        <v>Aktuell supercykelväg</v>
      </c>
      <c r="D4" s="538"/>
      <c r="E4" s="539"/>
      <c r="F4" s="540"/>
      <c r="H4" s="465"/>
      <c r="I4" s="464"/>
      <c r="K4" s="62" t="str">
        <f>C4</f>
        <v>Aktuell supercykelväg</v>
      </c>
      <c r="L4" s="538"/>
      <c r="M4" s="539"/>
      <c r="N4" s="540"/>
      <c r="P4" s="465"/>
      <c r="Q4" s="464"/>
      <c r="S4" s="62" t="str">
        <f>C4</f>
        <v>Aktuell supercykelväg</v>
      </c>
      <c r="T4" s="538"/>
      <c r="U4" s="539"/>
      <c r="V4" s="540"/>
      <c r="X4" s="465"/>
      <c r="Y4" s="464"/>
      <c r="AA4" s="62" t="str">
        <f>C4</f>
        <v>Aktuell supercykelväg</v>
      </c>
      <c r="AB4" s="538"/>
      <c r="AC4" s="539"/>
      <c r="AD4" s="540"/>
      <c r="AF4" s="465"/>
    </row>
    <row r="5" spans="1:32" ht="16.5" thickBot="1" x14ac:dyDescent="0.3">
      <c r="A5" s="464"/>
      <c r="C5" s="62" t="str">
        <f>Utvärderingsverktyg!B10</f>
        <v>Väghållare</v>
      </c>
      <c r="D5" s="538"/>
      <c r="E5" s="539"/>
      <c r="F5" s="540"/>
      <c r="H5" s="465"/>
      <c r="I5" s="464"/>
      <c r="K5" s="62" t="str">
        <f t="shared" ref="K5:K7" si="0">C5</f>
        <v>Väghållare</v>
      </c>
      <c r="L5" s="538"/>
      <c r="M5" s="539"/>
      <c r="N5" s="540"/>
      <c r="P5" s="465"/>
      <c r="Q5" s="464"/>
      <c r="S5" s="62" t="str">
        <f t="shared" ref="S5:S7" si="1">C5</f>
        <v>Väghållare</v>
      </c>
      <c r="T5" s="538"/>
      <c r="U5" s="539"/>
      <c r="V5" s="540"/>
      <c r="X5" s="465"/>
      <c r="Y5" s="464"/>
      <c r="AA5" s="62" t="str">
        <f t="shared" ref="AA5:AA7" si="2">C5</f>
        <v>Väghållare</v>
      </c>
      <c r="AB5" s="538"/>
      <c r="AC5" s="539"/>
      <c r="AD5" s="540"/>
      <c r="AF5" s="465"/>
    </row>
    <row r="6" spans="1:32" ht="16.5" thickBot="1" x14ac:dyDescent="0.3">
      <c r="A6" s="464"/>
      <c r="C6" s="62" t="str">
        <f>Utvärderingsverktyg!$B$7</f>
        <v>Datum</v>
      </c>
      <c r="D6" s="541"/>
      <c r="E6" s="542"/>
      <c r="F6" s="543"/>
      <c r="H6" s="465"/>
      <c r="I6" s="464"/>
      <c r="K6" s="62" t="str">
        <f t="shared" si="0"/>
        <v>Datum</v>
      </c>
      <c r="L6" s="541"/>
      <c r="M6" s="542"/>
      <c r="N6" s="543"/>
      <c r="P6" s="465"/>
      <c r="Q6" s="464"/>
      <c r="S6" s="62" t="str">
        <f t="shared" si="1"/>
        <v>Datum</v>
      </c>
      <c r="T6" s="541"/>
      <c r="U6" s="542"/>
      <c r="V6" s="543"/>
      <c r="X6" s="465"/>
      <c r="Y6" s="464"/>
      <c r="AA6" s="62" t="str">
        <f t="shared" si="2"/>
        <v>Datum</v>
      </c>
      <c r="AB6" s="541"/>
      <c r="AC6" s="542"/>
      <c r="AD6" s="543"/>
      <c r="AF6" s="465"/>
    </row>
    <row r="7" spans="1:32" ht="16.5" thickBot="1" x14ac:dyDescent="0.3">
      <c r="A7" s="464"/>
      <c r="B7" s="71"/>
      <c r="C7" s="62" t="s">
        <v>328</v>
      </c>
      <c r="D7" s="544"/>
      <c r="E7" s="545"/>
      <c r="F7" s="546"/>
      <c r="G7" s="51" t="s">
        <v>39</v>
      </c>
      <c r="H7" s="465"/>
      <c r="I7" s="464"/>
      <c r="J7" s="71"/>
      <c r="K7" s="62" t="str">
        <f t="shared" si="0"/>
        <v>Längd</v>
      </c>
      <c r="L7" s="544"/>
      <c r="M7" s="545"/>
      <c r="N7" s="546"/>
      <c r="O7" s="51" t="s">
        <v>39</v>
      </c>
      <c r="P7" s="465"/>
      <c r="Q7" s="464"/>
      <c r="R7" s="71"/>
      <c r="S7" s="62" t="str">
        <f t="shared" si="1"/>
        <v>Längd</v>
      </c>
      <c r="T7" s="544"/>
      <c r="U7" s="545"/>
      <c r="V7" s="546"/>
      <c r="W7" s="51" t="s">
        <v>39</v>
      </c>
      <c r="X7" s="465"/>
      <c r="Y7" s="464"/>
      <c r="Z7" s="71"/>
      <c r="AA7" s="62" t="str">
        <f t="shared" si="2"/>
        <v>Längd</v>
      </c>
      <c r="AB7" s="544"/>
      <c r="AC7" s="545"/>
      <c r="AD7" s="546"/>
      <c r="AE7" s="51" t="s">
        <v>39</v>
      </c>
      <c r="AF7" s="465"/>
    </row>
    <row r="8" spans="1:32" ht="15.75" customHeight="1" x14ac:dyDescent="0.2">
      <c r="A8" s="464"/>
      <c r="H8" s="465"/>
      <c r="I8" s="464"/>
      <c r="P8" s="465"/>
      <c r="Q8" s="464"/>
      <c r="X8" s="465"/>
      <c r="Y8" s="464"/>
      <c r="AF8" s="465"/>
    </row>
    <row r="9" spans="1:32" x14ac:dyDescent="0.2">
      <c r="A9" s="464"/>
      <c r="H9" s="465"/>
      <c r="I9" s="464"/>
      <c r="P9" s="465"/>
      <c r="Q9" s="464"/>
      <c r="X9" s="465"/>
      <c r="Y9" s="464"/>
      <c r="AF9" s="465"/>
    </row>
    <row r="10" spans="1:32" x14ac:dyDescent="0.2">
      <c r="A10" s="464"/>
      <c r="H10" s="465"/>
      <c r="I10" s="464"/>
      <c r="P10" s="465"/>
      <c r="Q10" s="464"/>
      <c r="X10" s="465"/>
      <c r="Y10" s="464"/>
      <c r="AF10" s="465"/>
    </row>
    <row r="11" spans="1:32" x14ac:dyDescent="0.2">
      <c r="A11" s="464"/>
      <c r="H11" s="465"/>
      <c r="I11" s="464"/>
      <c r="P11" s="465"/>
      <c r="Q11" s="464"/>
      <c r="X11" s="465"/>
      <c r="Y11" s="464"/>
      <c r="AF11" s="465"/>
    </row>
    <row r="12" spans="1:32" x14ac:dyDescent="0.2">
      <c r="A12" s="464"/>
      <c r="H12" s="465"/>
      <c r="I12" s="464"/>
      <c r="P12" s="465"/>
      <c r="Q12" s="464"/>
      <c r="X12" s="465"/>
      <c r="Y12" s="464"/>
      <c r="AF12" s="465"/>
    </row>
    <row r="13" spans="1:32" x14ac:dyDescent="0.2">
      <c r="A13" s="464"/>
      <c r="H13" s="465"/>
      <c r="I13" s="464"/>
      <c r="P13" s="465"/>
      <c r="Q13" s="464"/>
      <c r="X13" s="465"/>
      <c r="Y13" s="464"/>
      <c r="AF13" s="465"/>
    </row>
    <row r="14" spans="1:32" x14ac:dyDescent="0.2">
      <c r="A14" s="464"/>
      <c r="H14" s="465"/>
      <c r="I14" s="464"/>
      <c r="P14" s="465"/>
      <c r="Q14" s="464"/>
      <c r="X14" s="465"/>
      <c r="Y14" s="464"/>
      <c r="AF14" s="465"/>
    </row>
    <row r="15" spans="1:32" x14ac:dyDescent="0.2">
      <c r="A15" s="464"/>
      <c r="H15" s="465"/>
      <c r="I15" s="464"/>
      <c r="P15" s="465"/>
      <c r="Q15" s="464"/>
      <c r="X15" s="465"/>
      <c r="Y15" s="464"/>
      <c r="AF15" s="465"/>
    </row>
    <row r="16" spans="1:32" x14ac:dyDescent="0.2">
      <c r="A16" s="464"/>
      <c r="H16" s="465"/>
      <c r="I16" s="464"/>
      <c r="P16" s="465"/>
      <c r="Q16" s="464"/>
      <c r="X16" s="465"/>
      <c r="Y16" s="464"/>
      <c r="AF16" s="465"/>
    </row>
    <row r="17" spans="1:32" x14ac:dyDescent="0.2">
      <c r="A17" s="464"/>
      <c r="H17" s="465"/>
      <c r="I17" s="464"/>
      <c r="P17" s="465"/>
      <c r="Q17" s="464"/>
      <c r="X17" s="465"/>
      <c r="Y17" s="464"/>
      <c r="AF17" s="465"/>
    </row>
    <row r="18" spans="1:32" x14ac:dyDescent="0.2">
      <c r="A18" s="464"/>
      <c r="H18" s="465"/>
      <c r="I18" s="464"/>
      <c r="P18" s="465"/>
      <c r="Q18" s="464"/>
      <c r="X18" s="465"/>
      <c r="Y18" s="464"/>
      <c r="AF18" s="465"/>
    </row>
    <row r="19" spans="1:32" x14ac:dyDescent="0.2">
      <c r="A19" s="464"/>
      <c r="H19" s="465"/>
      <c r="I19" s="464"/>
      <c r="P19" s="465"/>
      <c r="Q19" s="464"/>
      <c r="X19" s="465"/>
      <c r="Y19" s="464"/>
      <c r="AF19" s="465"/>
    </row>
    <row r="20" spans="1:32" x14ac:dyDescent="0.2">
      <c r="A20" s="464"/>
      <c r="H20" s="465"/>
      <c r="I20" s="464"/>
      <c r="P20" s="465"/>
      <c r="Q20" s="464"/>
      <c r="X20" s="465"/>
      <c r="Y20" s="464"/>
      <c r="AF20" s="465"/>
    </row>
    <row r="21" spans="1:32" x14ac:dyDescent="0.2">
      <c r="A21" s="464"/>
      <c r="H21" s="465"/>
      <c r="I21" s="464"/>
      <c r="P21" s="465"/>
      <c r="Q21" s="464"/>
      <c r="X21" s="465"/>
      <c r="Y21" s="464"/>
      <c r="AF21" s="465"/>
    </row>
    <row r="22" spans="1:32" x14ac:dyDescent="0.2">
      <c r="A22" s="464"/>
      <c r="H22" s="465"/>
      <c r="I22" s="464"/>
      <c r="P22" s="465"/>
      <c r="Q22" s="464"/>
      <c r="X22" s="465"/>
      <c r="Y22" s="464"/>
      <c r="AF22" s="465"/>
    </row>
    <row r="23" spans="1:32" x14ac:dyDescent="0.2">
      <c r="A23" s="464"/>
      <c r="H23" s="465"/>
      <c r="I23" s="464"/>
      <c r="P23" s="465"/>
      <c r="Q23" s="464"/>
      <c r="X23" s="465"/>
      <c r="Y23" s="464"/>
      <c r="AF23" s="465"/>
    </row>
    <row r="24" spans="1:32" x14ac:dyDescent="0.2">
      <c r="A24" s="464"/>
      <c r="H24" s="465"/>
      <c r="I24" s="464"/>
      <c r="P24" s="465"/>
      <c r="Q24" s="464"/>
      <c r="X24" s="465"/>
      <c r="Y24" s="464"/>
      <c r="AF24" s="465"/>
    </row>
    <row r="25" spans="1:32" x14ac:dyDescent="0.2">
      <c r="A25" s="464"/>
      <c r="H25" s="465"/>
      <c r="I25" s="464"/>
      <c r="P25" s="465"/>
      <c r="Q25" s="464"/>
      <c r="X25" s="465"/>
      <c r="Y25" s="464"/>
      <c r="AF25" s="465"/>
    </row>
    <row r="26" spans="1:32" x14ac:dyDescent="0.2">
      <c r="A26" s="464"/>
      <c r="H26" s="465"/>
      <c r="I26" s="464"/>
      <c r="P26" s="465"/>
      <c r="Q26" s="464"/>
      <c r="X26" s="465"/>
      <c r="Y26" s="464"/>
      <c r="AF26" s="465"/>
    </row>
    <row r="27" spans="1:32" x14ac:dyDescent="0.2">
      <c r="A27" s="464"/>
      <c r="H27" s="465"/>
      <c r="I27" s="464"/>
      <c r="P27" s="465"/>
      <c r="Q27" s="464"/>
      <c r="X27" s="465"/>
      <c r="Y27" s="464"/>
      <c r="AF27" s="465"/>
    </row>
    <row r="28" spans="1:32" x14ac:dyDescent="0.2">
      <c r="A28" s="464"/>
      <c r="H28" s="465"/>
      <c r="I28" s="464"/>
      <c r="P28" s="465"/>
      <c r="Q28" s="464"/>
      <c r="X28" s="465"/>
      <c r="Y28" s="464"/>
      <c r="AF28" s="465"/>
    </row>
    <row r="29" spans="1:32" ht="15" x14ac:dyDescent="0.2">
      <c r="A29" s="464"/>
      <c r="B29" s="59"/>
      <c r="C29" s="59"/>
      <c r="D29" s="59"/>
      <c r="E29" s="59"/>
      <c r="F29" s="59"/>
      <c r="G29" s="59"/>
      <c r="H29" s="466"/>
      <c r="I29" s="464"/>
      <c r="J29" s="59"/>
      <c r="K29" s="59"/>
      <c r="L29" s="59"/>
      <c r="M29" s="59"/>
      <c r="N29" s="59"/>
      <c r="O29" s="59"/>
      <c r="P29" s="466"/>
      <c r="Q29" s="464"/>
      <c r="R29" s="59"/>
      <c r="S29" s="59"/>
      <c r="T29" s="59"/>
      <c r="U29" s="59"/>
      <c r="V29" s="59"/>
      <c r="W29" s="59"/>
      <c r="X29" s="466"/>
      <c r="Y29" s="464"/>
      <c r="Z29" s="59"/>
      <c r="AA29" s="59"/>
      <c r="AB29" s="59"/>
      <c r="AC29" s="59"/>
      <c r="AD29" s="59"/>
      <c r="AE29" s="59"/>
      <c r="AF29" s="466"/>
    </row>
    <row r="30" spans="1:32" ht="15" x14ac:dyDescent="0.2">
      <c r="A30" s="464"/>
      <c r="B30" s="59"/>
      <c r="C30" s="59"/>
      <c r="D30" s="59"/>
      <c r="E30" s="59"/>
      <c r="F30" s="59"/>
      <c r="G30" s="59"/>
      <c r="H30" s="466"/>
      <c r="I30" s="464"/>
      <c r="J30" s="59"/>
      <c r="K30" s="59"/>
      <c r="L30" s="59"/>
      <c r="M30" s="59"/>
      <c r="N30" s="59"/>
      <c r="O30" s="59"/>
      <c r="P30" s="466"/>
      <c r="Q30" s="464"/>
      <c r="R30" s="59"/>
      <c r="S30" s="59"/>
      <c r="T30" s="59"/>
      <c r="U30" s="59"/>
      <c r="V30" s="59"/>
      <c r="W30" s="59"/>
      <c r="X30" s="466"/>
      <c r="Y30" s="464"/>
      <c r="Z30" s="59"/>
      <c r="AA30" s="59"/>
      <c r="AB30" s="59"/>
      <c r="AC30" s="59"/>
      <c r="AD30" s="59"/>
      <c r="AE30" s="59"/>
      <c r="AF30" s="466"/>
    </row>
    <row r="31" spans="1:32" ht="16.5" thickBot="1" x14ac:dyDescent="0.3">
      <c r="A31" s="464"/>
      <c r="B31" s="59"/>
      <c r="C31" s="60" t="s">
        <v>279</v>
      </c>
      <c r="D31" s="59"/>
      <c r="E31" s="188" t="s">
        <v>97</v>
      </c>
      <c r="F31" s="59"/>
      <c r="G31" s="59"/>
      <c r="H31" s="466"/>
      <c r="I31" s="464"/>
      <c r="J31" s="59"/>
      <c r="K31" s="60" t="s">
        <v>279</v>
      </c>
      <c r="L31" s="59"/>
      <c r="M31" s="188" t="s">
        <v>97</v>
      </c>
      <c r="N31" s="59"/>
      <c r="O31" s="59"/>
      <c r="P31" s="466"/>
      <c r="Q31" s="464"/>
      <c r="R31" s="59"/>
      <c r="S31" s="60" t="s">
        <v>279</v>
      </c>
      <c r="T31" s="59"/>
      <c r="U31" s="188" t="s">
        <v>97</v>
      </c>
      <c r="V31" s="59"/>
      <c r="W31" s="59"/>
      <c r="X31" s="466"/>
      <c r="Y31" s="464"/>
      <c r="Z31" s="59"/>
      <c r="AA31" s="60" t="s">
        <v>279</v>
      </c>
      <c r="AB31" s="59"/>
      <c r="AC31" s="188" t="s">
        <v>97</v>
      </c>
      <c r="AD31" s="59"/>
      <c r="AE31" s="59"/>
      <c r="AF31" s="466"/>
    </row>
    <row r="32" spans="1:32" ht="15.75" thickBot="1" x14ac:dyDescent="0.25">
      <c r="A32" s="464"/>
      <c r="B32" s="59"/>
      <c r="C32" s="62" t="s">
        <v>30</v>
      </c>
      <c r="D32" s="227">
        <v>0.1</v>
      </c>
      <c r="E32" s="438"/>
      <c r="F32" s="64" t="str">
        <f>IF(E32&gt;='Värden för bedömning'!$C$7,'Värden för bedömning'!$B$7,IF(E32&gt;='Värden för bedömning'!$C$6,'Värden för bedömning'!$B$6,'Värden för bedömning'!$B$5))</f>
        <v>Ej uppfyllt</v>
      </c>
      <c r="G32" s="456">
        <f>E32</f>
        <v>0</v>
      </c>
      <c r="H32" s="466"/>
      <c r="I32" s="464"/>
      <c r="J32" s="59"/>
      <c r="K32" s="62" t="s">
        <v>30</v>
      </c>
      <c r="L32" s="227">
        <v>0.1</v>
      </c>
      <c r="M32" s="438"/>
      <c r="N32" s="64" t="str">
        <f>IF(M32&gt;='Värden för bedömning'!$C$7,'Värden för bedömning'!$B$7,IF(M32&gt;='Värden för bedömning'!$C$6,'Värden för bedömning'!$B$6,'Värden för bedömning'!$B$5))</f>
        <v>Ej uppfyllt</v>
      </c>
      <c r="O32" s="456">
        <f>M32</f>
        <v>0</v>
      </c>
      <c r="P32" s="466"/>
      <c r="Q32" s="464"/>
      <c r="R32" s="59"/>
      <c r="S32" s="62" t="s">
        <v>30</v>
      </c>
      <c r="T32" s="227">
        <v>0.1</v>
      </c>
      <c r="U32" s="438"/>
      <c r="V32" s="64" t="str">
        <f>IF(U32&gt;='Värden för bedömning'!$C$7,'Värden för bedömning'!$B$7,IF(U32&gt;='Värden för bedömning'!$C$6,'Värden för bedömning'!$B$6,'Värden för bedömning'!$B$5))</f>
        <v>Ej uppfyllt</v>
      </c>
      <c r="W32" s="456">
        <f>U32</f>
        <v>0</v>
      </c>
      <c r="X32" s="466"/>
      <c r="Y32" s="464"/>
      <c r="Z32" s="59"/>
      <c r="AA32" s="62" t="s">
        <v>30</v>
      </c>
      <c r="AB32" s="227">
        <v>0.1</v>
      </c>
      <c r="AC32" s="438"/>
      <c r="AD32" s="64" t="str">
        <f>IF(AC32&gt;='Värden för bedömning'!$C$7,'Värden för bedömning'!$B$7,IF(AC32&gt;='Värden för bedömning'!$C$6,'Värden för bedömning'!$B$6,'Värden för bedömning'!$B$5))</f>
        <v>Ej uppfyllt</v>
      </c>
      <c r="AE32" s="456">
        <f>AC32</f>
        <v>0</v>
      </c>
      <c r="AF32" s="466"/>
    </row>
    <row r="33" spans="1:32" ht="15.75" thickBot="1" x14ac:dyDescent="0.25">
      <c r="A33" s="464"/>
      <c r="B33" s="59"/>
      <c r="C33" s="62" t="s">
        <v>3</v>
      </c>
      <c r="D33" s="227">
        <v>0.2</v>
      </c>
      <c r="E33" s="438"/>
      <c r="F33" s="64" t="str">
        <f>IF(E33&gt;='Värden för bedömning'!$C$7,'Värden för bedömning'!$B$7,IF(E33&gt;='Värden för bedömning'!$C$6,'Värden för bedömning'!$B$6,'Värden för bedömning'!$B$5))</f>
        <v>Ej uppfyllt</v>
      </c>
      <c r="G33" s="456">
        <f>E33</f>
        <v>0</v>
      </c>
      <c r="H33" s="466"/>
      <c r="I33" s="464"/>
      <c r="J33" s="59"/>
      <c r="K33" s="62" t="s">
        <v>3</v>
      </c>
      <c r="L33" s="227">
        <v>0.2</v>
      </c>
      <c r="M33" s="438"/>
      <c r="N33" s="64" t="str">
        <f>IF(M33&gt;='Värden för bedömning'!$C$7,'Värden för bedömning'!$B$7,IF(M33&gt;='Värden för bedömning'!$C$6,'Värden för bedömning'!$B$6,'Värden för bedömning'!$B$5))</f>
        <v>Ej uppfyllt</v>
      </c>
      <c r="O33" s="456">
        <f>M33</f>
        <v>0</v>
      </c>
      <c r="P33" s="466"/>
      <c r="Q33" s="464"/>
      <c r="R33" s="59"/>
      <c r="S33" s="62" t="s">
        <v>3</v>
      </c>
      <c r="T33" s="227">
        <v>0.2</v>
      </c>
      <c r="U33" s="438"/>
      <c r="V33" s="64" t="str">
        <f>IF(U33&gt;='Värden för bedömning'!$C$7,'Värden för bedömning'!$B$7,IF(U33&gt;='Värden för bedömning'!$C$6,'Värden för bedömning'!$B$6,'Värden för bedömning'!$B$5))</f>
        <v>Ej uppfyllt</v>
      </c>
      <c r="W33" s="456">
        <f>U33</f>
        <v>0</v>
      </c>
      <c r="X33" s="466"/>
      <c r="Y33" s="464"/>
      <c r="Z33" s="59"/>
      <c r="AA33" s="62" t="s">
        <v>3</v>
      </c>
      <c r="AB33" s="227">
        <v>0.2</v>
      </c>
      <c r="AC33" s="438"/>
      <c r="AD33" s="64" t="str">
        <f>IF(AC33&gt;='Värden för bedömning'!$C$7,'Värden för bedömning'!$B$7,IF(AC33&gt;='Värden för bedömning'!$C$6,'Värden för bedömning'!$B$6,'Värden för bedömning'!$B$5))</f>
        <v>Ej uppfyllt</v>
      </c>
      <c r="AE33" s="456">
        <f>AC33</f>
        <v>0</v>
      </c>
      <c r="AF33" s="466"/>
    </row>
    <row r="34" spans="1:32" ht="15.75" thickBot="1" x14ac:dyDescent="0.25">
      <c r="A34" s="464"/>
      <c r="B34" s="59"/>
      <c r="C34" s="62" t="s">
        <v>10</v>
      </c>
      <c r="D34" s="227">
        <v>0.25</v>
      </c>
      <c r="E34" s="438"/>
      <c r="F34" s="64" t="str">
        <f>IF(E34&gt;='Värden för bedömning'!$C$7,'Värden för bedömning'!$B$7,IF(E34&gt;='Värden för bedömning'!$C$6,'Värden för bedömning'!$B$6,'Värden för bedömning'!$B$5))</f>
        <v>Ej uppfyllt</v>
      </c>
      <c r="G34" s="456">
        <f>E34</f>
        <v>0</v>
      </c>
      <c r="H34" s="466"/>
      <c r="I34" s="464"/>
      <c r="J34" s="59"/>
      <c r="K34" s="62" t="s">
        <v>10</v>
      </c>
      <c r="L34" s="227">
        <v>0.25</v>
      </c>
      <c r="M34" s="438"/>
      <c r="N34" s="64" t="str">
        <f>IF(M34&gt;='Värden för bedömning'!$C$7,'Värden för bedömning'!$B$7,IF(M34&gt;='Värden för bedömning'!$C$6,'Värden för bedömning'!$B$6,'Värden för bedömning'!$B$5))</f>
        <v>Ej uppfyllt</v>
      </c>
      <c r="O34" s="456">
        <f>M34</f>
        <v>0</v>
      </c>
      <c r="P34" s="466"/>
      <c r="Q34" s="464"/>
      <c r="R34" s="59"/>
      <c r="S34" s="62" t="s">
        <v>10</v>
      </c>
      <c r="T34" s="227">
        <v>0.25</v>
      </c>
      <c r="U34" s="438"/>
      <c r="V34" s="64" t="str">
        <f>IF(U34&gt;='Värden för bedömning'!$C$7,'Värden för bedömning'!$B$7,IF(U34&gt;='Värden för bedömning'!$C$6,'Värden för bedömning'!$B$6,'Värden för bedömning'!$B$5))</f>
        <v>Ej uppfyllt</v>
      </c>
      <c r="W34" s="456">
        <f>U34</f>
        <v>0</v>
      </c>
      <c r="X34" s="466"/>
      <c r="Y34" s="464"/>
      <c r="Z34" s="59"/>
      <c r="AA34" s="62" t="s">
        <v>10</v>
      </c>
      <c r="AB34" s="227">
        <v>0.25</v>
      </c>
      <c r="AC34" s="438"/>
      <c r="AD34" s="64" t="str">
        <f>IF(AC34&gt;='Värden för bedömning'!$C$7,'Värden för bedömning'!$B$7,IF(AC34&gt;='Värden för bedömning'!$C$6,'Värden för bedömning'!$B$6,'Värden för bedömning'!$B$5))</f>
        <v>Ej uppfyllt</v>
      </c>
      <c r="AE34" s="456">
        <f>AC34</f>
        <v>0</v>
      </c>
      <c r="AF34" s="466"/>
    </row>
    <row r="35" spans="1:32" ht="15.75" thickBot="1" x14ac:dyDescent="0.25">
      <c r="A35" s="464"/>
      <c r="B35" s="59"/>
      <c r="C35" s="62" t="s">
        <v>16</v>
      </c>
      <c r="D35" s="227">
        <v>0.25</v>
      </c>
      <c r="E35" s="438"/>
      <c r="F35" s="64" t="str">
        <f>IF(E35&gt;='Värden för bedömning'!$C$7,'Värden för bedömning'!$B$7,IF(E35&gt;='Värden för bedömning'!$C$6,'Värden för bedömning'!$B$6,'Värden för bedömning'!$B$5))</f>
        <v>Ej uppfyllt</v>
      </c>
      <c r="G35" s="456">
        <f>E35</f>
        <v>0</v>
      </c>
      <c r="H35" s="466"/>
      <c r="I35" s="464"/>
      <c r="J35" s="59"/>
      <c r="K35" s="62" t="s">
        <v>16</v>
      </c>
      <c r="L35" s="227">
        <v>0.25</v>
      </c>
      <c r="M35" s="438"/>
      <c r="N35" s="64" t="str">
        <f>IF(M35&gt;='Värden för bedömning'!$C$7,'Värden för bedömning'!$B$7,IF(M35&gt;='Värden för bedömning'!$C$6,'Värden för bedömning'!$B$6,'Värden för bedömning'!$B$5))</f>
        <v>Ej uppfyllt</v>
      </c>
      <c r="O35" s="456">
        <f>M35</f>
        <v>0</v>
      </c>
      <c r="P35" s="466"/>
      <c r="Q35" s="464"/>
      <c r="R35" s="59"/>
      <c r="S35" s="62" t="s">
        <v>16</v>
      </c>
      <c r="T35" s="227">
        <v>0.25</v>
      </c>
      <c r="U35" s="438"/>
      <c r="V35" s="64" t="str">
        <f>IF(U35&gt;='Värden för bedömning'!$C$7,'Värden för bedömning'!$B$7,IF(U35&gt;='Värden för bedömning'!$C$6,'Värden för bedömning'!$B$6,'Värden för bedömning'!$B$5))</f>
        <v>Ej uppfyllt</v>
      </c>
      <c r="W35" s="456">
        <f>U35</f>
        <v>0</v>
      </c>
      <c r="X35" s="466"/>
      <c r="Y35" s="464"/>
      <c r="Z35" s="59"/>
      <c r="AA35" s="62" t="s">
        <v>16</v>
      </c>
      <c r="AB35" s="227">
        <v>0.25</v>
      </c>
      <c r="AC35" s="438"/>
      <c r="AD35" s="64" t="str">
        <f>IF(AC35&gt;='Värden för bedömning'!$C$7,'Värden för bedömning'!$B$7,IF(AC35&gt;='Värden för bedömning'!$C$6,'Värden för bedömning'!$B$6,'Värden för bedömning'!$B$5))</f>
        <v>Ej uppfyllt</v>
      </c>
      <c r="AE35" s="456">
        <f>AC35</f>
        <v>0</v>
      </c>
      <c r="AF35" s="466"/>
    </row>
    <row r="36" spans="1:32" ht="15.75" thickBot="1" x14ac:dyDescent="0.25">
      <c r="A36" s="464"/>
      <c r="B36" s="59"/>
      <c r="C36" s="62" t="s">
        <v>24</v>
      </c>
      <c r="D36" s="227">
        <v>0.2</v>
      </c>
      <c r="E36" s="438"/>
      <c r="F36" s="64" t="str">
        <f>IF(E36&gt;='Värden för bedömning'!$C$7,'Värden för bedömning'!$B$7,IF(E36&gt;='Värden för bedömning'!$C$6,'Värden för bedömning'!$B$6,'Värden för bedömning'!$B$5))</f>
        <v>Ej uppfyllt</v>
      </c>
      <c r="G36" s="456">
        <f>E36</f>
        <v>0</v>
      </c>
      <c r="H36" s="466"/>
      <c r="I36" s="464"/>
      <c r="J36" s="59"/>
      <c r="K36" s="62" t="s">
        <v>24</v>
      </c>
      <c r="L36" s="227">
        <v>0.2</v>
      </c>
      <c r="M36" s="438"/>
      <c r="N36" s="64" t="str">
        <f>IF(M36&gt;='Värden för bedömning'!$C$7,'Värden för bedömning'!$B$7,IF(M36&gt;='Värden för bedömning'!$C$6,'Värden för bedömning'!$B$6,'Värden för bedömning'!$B$5))</f>
        <v>Ej uppfyllt</v>
      </c>
      <c r="O36" s="456">
        <f>M36</f>
        <v>0</v>
      </c>
      <c r="P36" s="466"/>
      <c r="Q36" s="464"/>
      <c r="R36" s="59"/>
      <c r="S36" s="62" t="s">
        <v>24</v>
      </c>
      <c r="T36" s="227">
        <v>0.2</v>
      </c>
      <c r="U36" s="438"/>
      <c r="V36" s="64" t="str">
        <f>IF(U36&gt;='Värden för bedömning'!$C$7,'Värden för bedömning'!$B$7,IF(U36&gt;='Värden för bedömning'!$C$6,'Värden för bedömning'!$B$6,'Värden för bedömning'!$B$5))</f>
        <v>Ej uppfyllt</v>
      </c>
      <c r="W36" s="456">
        <f>U36</f>
        <v>0</v>
      </c>
      <c r="X36" s="466"/>
      <c r="Y36" s="464"/>
      <c r="Z36" s="59"/>
      <c r="AA36" s="62" t="s">
        <v>24</v>
      </c>
      <c r="AB36" s="227">
        <v>0.2</v>
      </c>
      <c r="AC36" s="438"/>
      <c r="AD36" s="64" t="str">
        <f>IF(AC36&gt;='Värden för bedömning'!$C$7,'Värden för bedömning'!$B$7,IF(AC36&gt;='Värden för bedömning'!$C$6,'Värden för bedömning'!$B$6,'Värden för bedömning'!$B$5))</f>
        <v>Ej uppfyllt</v>
      </c>
      <c r="AE36" s="456">
        <f>AC36</f>
        <v>0</v>
      </c>
      <c r="AF36" s="466"/>
    </row>
    <row r="37" spans="1:32" ht="15.75" thickBot="1" x14ac:dyDescent="0.25">
      <c r="A37" s="464"/>
      <c r="B37" s="59"/>
      <c r="C37" s="62"/>
      <c r="D37" s="59"/>
      <c r="E37" s="63"/>
      <c r="F37" s="59"/>
      <c r="G37" s="59"/>
      <c r="H37" s="466"/>
      <c r="I37" s="464"/>
      <c r="J37" s="59"/>
      <c r="K37" s="62"/>
      <c r="L37" s="59"/>
      <c r="M37" s="63"/>
      <c r="N37" s="59"/>
      <c r="O37" s="59"/>
      <c r="P37" s="466"/>
      <c r="Q37" s="464"/>
      <c r="R37" s="59"/>
      <c r="S37" s="62"/>
      <c r="T37" s="59"/>
      <c r="U37" s="63"/>
      <c r="V37" s="59"/>
      <c r="W37" s="59"/>
      <c r="X37" s="466"/>
      <c r="Y37" s="464"/>
      <c r="Z37" s="59"/>
      <c r="AA37" s="62"/>
      <c r="AB37" s="59"/>
      <c r="AC37" s="63"/>
      <c r="AD37" s="59"/>
      <c r="AE37" s="59"/>
      <c r="AF37" s="466"/>
    </row>
    <row r="38" spans="1:32" ht="16.5" thickBot="1" x14ac:dyDescent="0.3">
      <c r="A38" s="467"/>
      <c r="B38" s="458"/>
      <c r="C38" s="459" t="s">
        <v>202</v>
      </c>
      <c r="D38" s="458"/>
      <c r="E38" s="439"/>
      <c r="F38" s="455"/>
      <c r="G38" s="460"/>
      <c r="H38" s="460"/>
      <c r="I38" s="467"/>
      <c r="J38" s="458"/>
      <c r="K38" s="459" t="s">
        <v>202</v>
      </c>
      <c r="L38" s="458"/>
      <c r="M38" s="439"/>
      <c r="N38" s="455"/>
      <c r="O38" s="460"/>
      <c r="P38" s="460"/>
      <c r="Q38" s="467"/>
      <c r="R38" s="458"/>
      <c r="S38" s="459" t="s">
        <v>202</v>
      </c>
      <c r="T38" s="458"/>
      <c r="U38" s="439"/>
      <c r="V38" s="455"/>
      <c r="W38" s="460"/>
      <c r="X38" s="460"/>
      <c r="Y38" s="467"/>
      <c r="Z38" s="458"/>
      <c r="AA38" s="459" t="s">
        <v>202</v>
      </c>
      <c r="AB38" s="458"/>
      <c r="AC38" s="439"/>
      <c r="AD38" s="455"/>
      <c r="AE38" s="460"/>
      <c r="AF38" s="460"/>
    </row>
    <row r="39" spans="1:32" ht="15" x14ac:dyDescent="0.2">
      <c r="A39" s="464"/>
      <c r="B39" s="59"/>
      <c r="C39" s="59"/>
      <c r="D39" s="59"/>
      <c r="E39" s="62"/>
      <c r="F39" s="59"/>
      <c r="G39" s="59"/>
      <c r="H39" s="466"/>
      <c r="I39" s="464"/>
      <c r="J39" s="59"/>
      <c r="K39" s="59"/>
      <c r="L39" s="59"/>
      <c r="M39" s="62"/>
      <c r="N39" s="59"/>
      <c r="O39" s="59"/>
      <c r="P39" s="466"/>
      <c r="Q39" s="464"/>
      <c r="R39" s="59"/>
      <c r="S39" s="59"/>
      <c r="T39" s="59"/>
      <c r="U39" s="62"/>
      <c r="V39" s="59"/>
      <c r="W39" s="59"/>
      <c r="X39" s="466"/>
      <c r="Y39" s="464"/>
      <c r="Z39" s="59"/>
      <c r="AA39" s="59"/>
      <c r="AB39" s="59"/>
      <c r="AC39" s="62"/>
      <c r="AD39" s="59"/>
      <c r="AE39" s="59"/>
      <c r="AF39" s="466"/>
    </row>
    <row r="40" spans="1:32" ht="15" x14ac:dyDescent="0.2">
      <c r="A40" s="464"/>
      <c r="B40" s="59"/>
      <c r="C40" s="59"/>
      <c r="D40" s="59"/>
      <c r="E40" s="62"/>
      <c r="F40" s="59"/>
      <c r="G40" s="59"/>
      <c r="H40" s="466"/>
      <c r="I40" s="464"/>
      <c r="J40" s="59"/>
      <c r="K40" s="59"/>
      <c r="L40" s="59"/>
      <c r="M40" s="62"/>
      <c r="N40" s="59"/>
      <c r="O40" s="59"/>
      <c r="P40" s="466"/>
      <c r="Q40" s="464"/>
      <c r="R40" s="59"/>
      <c r="S40" s="59"/>
      <c r="T40" s="59"/>
      <c r="U40" s="62"/>
      <c r="V40" s="59"/>
      <c r="W40" s="59"/>
      <c r="X40" s="466"/>
      <c r="Y40" s="464"/>
      <c r="Z40" s="59"/>
      <c r="AA40" s="59"/>
      <c r="AB40" s="59"/>
      <c r="AC40" s="62"/>
      <c r="AD40" s="59"/>
      <c r="AE40" s="59"/>
      <c r="AF40" s="466"/>
    </row>
    <row r="41" spans="1:32" ht="15.75" x14ac:dyDescent="0.25">
      <c r="A41" s="468" t="s">
        <v>203</v>
      </c>
      <c r="B41" s="59"/>
      <c r="C41" s="59"/>
      <c r="D41" s="59"/>
      <c r="E41" s="62"/>
      <c r="F41" s="61">
        <f>F38</f>
        <v>0</v>
      </c>
      <c r="G41" s="59"/>
      <c r="H41" s="466"/>
      <c r="I41" s="468" t="s">
        <v>203</v>
      </c>
      <c r="J41" s="59"/>
      <c r="K41" s="59"/>
      <c r="L41" s="59"/>
      <c r="M41" s="62"/>
      <c r="N41" s="61">
        <f>N38</f>
        <v>0</v>
      </c>
      <c r="O41" s="59"/>
      <c r="P41" s="466"/>
      <c r="Q41" s="468" t="s">
        <v>203</v>
      </c>
      <c r="R41" s="59"/>
      <c r="S41" s="59"/>
      <c r="T41" s="59"/>
      <c r="U41" s="62"/>
      <c r="V41" s="61">
        <f>V38</f>
        <v>0</v>
      </c>
      <c r="W41" s="59"/>
      <c r="X41" s="466"/>
      <c r="Y41" s="468" t="s">
        <v>203</v>
      </c>
      <c r="Z41" s="59"/>
      <c r="AA41" s="59"/>
      <c r="AB41" s="59"/>
      <c r="AC41" s="62"/>
      <c r="AD41" s="61">
        <f>AD38</f>
        <v>0</v>
      </c>
      <c r="AE41" s="59"/>
      <c r="AF41" s="466"/>
    </row>
    <row r="42" spans="1:32" ht="15.75" x14ac:dyDescent="0.25">
      <c r="A42" s="468" t="s">
        <v>281</v>
      </c>
      <c r="B42" s="59"/>
      <c r="C42" s="59"/>
      <c r="D42" s="59"/>
      <c r="E42" s="62"/>
      <c r="F42" s="70" t="e">
        <f>INDEX(C32:C36,MATCH(MAX(E32:E36),E32:E36,0))</f>
        <v>#N/A</v>
      </c>
      <c r="G42" s="59"/>
      <c r="H42" s="466"/>
      <c r="I42" s="468" t="s">
        <v>281</v>
      </c>
      <c r="J42" s="59"/>
      <c r="K42" s="59"/>
      <c r="L42" s="59"/>
      <c r="M42" s="62"/>
      <c r="N42" s="70" t="e">
        <f>INDEX(K32:K36,MATCH(MAX(M32:M36),M32:M36,0))</f>
        <v>#N/A</v>
      </c>
      <c r="O42" s="59"/>
      <c r="P42" s="466"/>
      <c r="Q42" s="468" t="s">
        <v>281</v>
      </c>
      <c r="R42" s="59"/>
      <c r="S42" s="59"/>
      <c r="T42" s="59"/>
      <c r="U42" s="62"/>
      <c r="V42" s="70" t="e">
        <f>INDEX(S32:S36,MATCH(MAX(U32:U36),U32:U36,0))</f>
        <v>#N/A</v>
      </c>
      <c r="W42" s="59"/>
      <c r="X42" s="466"/>
      <c r="Y42" s="468" t="s">
        <v>281</v>
      </c>
      <c r="Z42" s="59"/>
      <c r="AA42" s="59"/>
      <c r="AB42" s="59"/>
      <c r="AC42" s="62"/>
      <c r="AD42" s="70" t="e">
        <f>INDEX(AA32:AA36,MATCH(MAX(AC32:AC36),AC32:AC36,0))</f>
        <v>#N/A</v>
      </c>
      <c r="AE42" s="59"/>
      <c r="AF42" s="466"/>
    </row>
    <row r="43" spans="1:32" ht="15.75" x14ac:dyDescent="0.25">
      <c r="A43" s="468" t="s">
        <v>282</v>
      </c>
      <c r="B43" s="59"/>
      <c r="C43" s="59"/>
      <c r="D43" s="59"/>
      <c r="E43" s="62"/>
      <c r="F43" s="70" t="e">
        <f>INDEX(C32:C36,MATCH(MIN(E32:E36),E32:E36,0))</f>
        <v>#N/A</v>
      </c>
      <c r="G43" s="59"/>
      <c r="H43" s="466"/>
      <c r="I43" s="468" t="s">
        <v>282</v>
      </c>
      <c r="J43" s="59"/>
      <c r="K43" s="59"/>
      <c r="L43" s="59"/>
      <c r="M43" s="62"/>
      <c r="N43" s="70" t="e">
        <f>INDEX(K32:K36,MATCH(MIN(M32:M36),M32:M36,0))</f>
        <v>#N/A</v>
      </c>
      <c r="O43" s="59"/>
      <c r="P43" s="466"/>
      <c r="Q43" s="468" t="s">
        <v>282</v>
      </c>
      <c r="R43" s="59"/>
      <c r="S43" s="59"/>
      <c r="T43" s="59"/>
      <c r="U43" s="62"/>
      <c r="V43" s="70" t="e">
        <f>INDEX(S32:S36,MATCH(MIN(U32:U36),U32:U36,0))</f>
        <v>#N/A</v>
      </c>
      <c r="W43" s="59"/>
      <c r="X43" s="466"/>
      <c r="Y43" s="468" t="s">
        <v>282</v>
      </c>
      <c r="Z43" s="59"/>
      <c r="AA43" s="59"/>
      <c r="AB43" s="59"/>
      <c r="AC43" s="62"/>
      <c r="AD43" s="70" t="e">
        <f>INDEX(AA32:AA36,MATCH(MIN(AC32:AC36),AC32:AC36,0))</f>
        <v>#N/A</v>
      </c>
      <c r="AE43" s="59"/>
      <c r="AF43" s="466"/>
    </row>
    <row r="44" spans="1:32" ht="15" x14ac:dyDescent="0.2">
      <c r="A44" s="464"/>
      <c r="B44" s="59"/>
      <c r="C44" s="59"/>
      <c r="D44" s="59"/>
      <c r="E44" s="59"/>
      <c r="F44" s="59"/>
      <c r="G44" s="59"/>
      <c r="H44" s="466"/>
      <c r="I44" s="464"/>
      <c r="J44" s="59"/>
      <c r="K44" s="59"/>
      <c r="L44" s="59"/>
      <c r="M44" s="59"/>
      <c r="N44" s="59"/>
      <c r="O44" s="59"/>
      <c r="P44" s="466"/>
      <c r="Q44" s="464"/>
      <c r="R44" s="59"/>
      <c r="S44" s="59"/>
      <c r="T44" s="59"/>
      <c r="U44" s="59"/>
      <c r="V44" s="59"/>
      <c r="W44" s="59"/>
      <c r="X44" s="466"/>
      <c r="Y44" s="464"/>
      <c r="Z44" s="59"/>
      <c r="AA44" s="59"/>
      <c r="AB44" s="59"/>
      <c r="AC44" s="59"/>
      <c r="AD44" s="59"/>
      <c r="AE44" s="59"/>
      <c r="AF44" s="466"/>
    </row>
    <row r="45" spans="1:32" x14ac:dyDescent="0.2">
      <c r="A45" s="464"/>
      <c r="H45" s="465"/>
      <c r="I45" s="464"/>
      <c r="P45" s="465"/>
      <c r="Q45" s="464"/>
      <c r="X45" s="465"/>
      <c r="Y45" s="464"/>
      <c r="AF45" s="465"/>
    </row>
    <row r="46" spans="1:32" ht="13.5" thickBot="1" x14ac:dyDescent="0.25">
      <c r="A46" s="469"/>
      <c r="B46" s="323"/>
      <c r="C46" s="323"/>
      <c r="D46" s="323"/>
      <c r="E46" s="323"/>
      <c r="F46" s="323"/>
      <c r="G46" s="323"/>
      <c r="H46" s="470"/>
      <c r="I46" s="469"/>
      <c r="J46" s="323"/>
      <c r="K46" s="323"/>
      <c r="L46" s="323"/>
      <c r="M46" s="323"/>
      <c r="N46" s="323"/>
      <c r="O46" s="323"/>
      <c r="P46" s="470"/>
      <c r="Q46" s="469"/>
      <c r="R46" s="323"/>
      <c r="S46" s="323"/>
      <c r="T46" s="323"/>
      <c r="U46" s="323"/>
      <c r="V46" s="323"/>
      <c r="W46" s="323"/>
      <c r="X46" s="470"/>
      <c r="Y46" s="469"/>
      <c r="Z46" s="323"/>
      <c r="AA46" s="323"/>
      <c r="AB46" s="323"/>
      <c r="AC46" s="323"/>
      <c r="AD46" s="323"/>
      <c r="AE46" s="323"/>
      <c r="AF46" s="470"/>
    </row>
    <row r="47" spans="1:32" ht="13.5" thickBot="1" x14ac:dyDescent="0.25">
      <c r="A47" s="471"/>
      <c r="B47" s="472"/>
      <c r="C47" s="472"/>
      <c r="D47" s="472"/>
      <c r="E47" s="472"/>
      <c r="F47" s="472"/>
      <c r="G47" s="472"/>
      <c r="H47" s="473"/>
      <c r="I47" s="471"/>
      <c r="J47" s="472"/>
      <c r="K47" s="472"/>
      <c r="L47" s="472"/>
      <c r="M47" s="472"/>
      <c r="N47" s="472"/>
      <c r="O47" s="472"/>
      <c r="P47" s="473"/>
      <c r="Q47" s="471"/>
      <c r="R47" s="472"/>
      <c r="S47" s="472"/>
      <c r="T47" s="472"/>
      <c r="U47" s="472"/>
      <c r="V47" s="472"/>
      <c r="W47" s="472"/>
      <c r="X47" s="473"/>
      <c r="Y47" s="471"/>
      <c r="Z47" s="472"/>
      <c r="AA47" s="472"/>
      <c r="AB47" s="472"/>
      <c r="AC47" s="472"/>
      <c r="AD47" s="472"/>
      <c r="AE47" s="472"/>
      <c r="AF47" s="473"/>
    </row>
    <row r="48" spans="1:32" ht="20.25" x14ac:dyDescent="0.3">
      <c r="A48" s="553" t="s">
        <v>348</v>
      </c>
      <c r="B48" s="554"/>
      <c r="C48" s="554"/>
      <c r="D48" s="554"/>
      <c r="E48" s="554"/>
      <c r="F48" s="554"/>
      <c r="G48" s="555"/>
      <c r="I48" s="550" t="s">
        <v>397</v>
      </c>
      <c r="J48" s="551"/>
      <c r="K48" s="551"/>
      <c r="L48" s="551"/>
      <c r="M48" s="551"/>
      <c r="N48" s="551"/>
      <c r="O48" s="552"/>
      <c r="P48" s="440"/>
      <c r="Q48" s="550" t="s">
        <v>403</v>
      </c>
      <c r="R48" s="551"/>
      <c r="S48" s="551"/>
      <c r="T48" s="551"/>
      <c r="U48" s="551"/>
      <c r="V48" s="551"/>
      <c r="W48" s="552"/>
      <c r="X48" s="457"/>
    </row>
    <row r="49" spans="1:24" x14ac:dyDescent="0.2">
      <c r="A49" s="553"/>
      <c r="B49" s="554"/>
      <c r="C49" s="554"/>
      <c r="D49" s="554"/>
      <c r="E49" s="554"/>
      <c r="F49" s="554"/>
      <c r="G49" s="555"/>
      <c r="I49" s="362"/>
      <c r="J49" s="190"/>
      <c r="K49" s="190"/>
      <c r="L49" s="190"/>
      <c r="M49" s="190"/>
      <c r="N49" s="190"/>
      <c r="O49" s="363"/>
      <c r="P49" s="190"/>
      <c r="Q49" s="362"/>
      <c r="R49" s="190"/>
      <c r="S49" s="190"/>
      <c r="T49" s="190"/>
      <c r="U49" s="190"/>
      <c r="V49" s="190"/>
      <c r="W49" s="363"/>
      <c r="X49" s="190"/>
    </row>
    <row r="50" spans="1:24" ht="13.5" thickBot="1" x14ac:dyDescent="0.25">
      <c r="A50" s="316"/>
      <c r="G50" s="317"/>
      <c r="I50" s="316"/>
      <c r="O50" s="317"/>
      <c r="Q50" s="316"/>
      <c r="W50" s="317"/>
    </row>
    <row r="51" spans="1:24" ht="16.5" thickBot="1" x14ac:dyDescent="0.3">
      <c r="A51" s="316"/>
      <c r="G51" s="317"/>
      <c r="I51" s="316"/>
      <c r="O51" s="317"/>
      <c r="Q51" s="316"/>
      <c r="S51" s="62" t="str">
        <f>C4</f>
        <v>Aktuell supercykelväg</v>
      </c>
      <c r="T51" s="535"/>
      <c r="U51" s="536"/>
      <c r="V51" s="537"/>
      <c r="W51" s="317"/>
    </row>
    <row r="52" spans="1:24" ht="16.5" thickBot="1" x14ac:dyDescent="0.3">
      <c r="A52" s="316"/>
      <c r="G52" s="317"/>
      <c r="I52" s="316"/>
      <c r="O52" s="317"/>
      <c r="Q52" s="316"/>
      <c r="S52" s="62" t="str">
        <f>C5</f>
        <v>Väghållare</v>
      </c>
      <c r="T52" s="269"/>
      <c r="U52" s="270"/>
      <c r="V52" s="271"/>
      <c r="W52" s="317"/>
    </row>
    <row r="53" spans="1:24" ht="16.5" thickBot="1" x14ac:dyDescent="0.3">
      <c r="A53" s="316"/>
      <c r="B53" s="71"/>
      <c r="G53" s="317"/>
      <c r="I53" s="316"/>
      <c r="O53" s="317"/>
      <c r="Q53" s="316"/>
      <c r="R53" s="71"/>
      <c r="S53" s="62" t="str">
        <f>C6</f>
        <v>Datum</v>
      </c>
      <c r="T53" s="272"/>
      <c r="U53" s="273"/>
      <c r="V53" s="274"/>
      <c r="W53" s="317"/>
    </row>
    <row r="54" spans="1:24" ht="16.5" thickBot="1" x14ac:dyDescent="0.3">
      <c r="A54" s="316"/>
      <c r="G54" s="317"/>
      <c r="I54" s="316"/>
      <c r="O54" s="317"/>
      <c r="Q54" s="316"/>
      <c r="S54" s="62" t="str">
        <f>C7</f>
        <v>Längd</v>
      </c>
      <c r="T54" s="275"/>
      <c r="U54" s="276"/>
      <c r="V54" s="277"/>
      <c r="W54" s="317"/>
    </row>
    <row r="55" spans="1:24" x14ac:dyDescent="0.2">
      <c r="A55" s="316"/>
      <c r="G55" s="317"/>
      <c r="I55" s="316"/>
      <c r="O55" s="317"/>
      <c r="Q55" s="316"/>
      <c r="W55" s="317"/>
    </row>
    <row r="56" spans="1:24" x14ac:dyDescent="0.2">
      <c r="A56" s="316"/>
      <c r="G56" s="317"/>
      <c r="I56" s="316"/>
      <c r="O56" s="317"/>
      <c r="Q56" s="316"/>
      <c r="W56" s="317"/>
    </row>
    <row r="57" spans="1:24" x14ac:dyDescent="0.2">
      <c r="A57" s="316"/>
      <c r="G57" s="317"/>
      <c r="I57" s="316"/>
      <c r="J57" s="327" t="s">
        <v>350</v>
      </c>
      <c r="O57" s="317"/>
      <c r="Q57" s="316"/>
      <c r="W57" s="317"/>
    </row>
    <row r="58" spans="1:24" x14ac:dyDescent="0.2">
      <c r="A58" s="316"/>
      <c r="G58" s="317"/>
      <c r="I58" s="316"/>
      <c r="J58" s="260" t="s">
        <v>351</v>
      </c>
      <c r="O58" s="317"/>
      <c r="Q58" s="316"/>
      <c r="W58" s="317"/>
    </row>
    <row r="59" spans="1:24" x14ac:dyDescent="0.2">
      <c r="A59" s="316"/>
      <c r="G59" s="317"/>
      <c r="I59" s="316"/>
      <c r="J59" s="260" t="s">
        <v>464</v>
      </c>
      <c r="O59" s="317"/>
      <c r="Q59" s="316"/>
      <c r="W59" s="317"/>
    </row>
    <row r="60" spans="1:24" x14ac:dyDescent="0.2">
      <c r="A60" s="316"/>
      <c r="G60" s="317"/>
      <c r="I60" s="316"/>
      <c r="J60" s="260" t="s">
        <v>352</v>
      </c>
      <c r="O60" s="317"/>
      <c r="Q60" s="316"/>
      <c r="W60" s="317"/>
    </row>
    <row r="61" spans="1:24" x14ac:dyDescent="0.2">
      <c r="A61" s="316"/>
      <c r="G61" s="317"/>
      <c r="I61" s="316"/>
      <c r="J61" s="260" t="s">
        <v>398</v>
      </c>
      <c r="O61" s="317"/>
      <c r="Q61" s="316"/>
      <c r="W61" s="317"/>
    </row>
    <row r="62" spans="1:24" x14ac:dyDescent="0.2">
      <c r="A62" s="316"/>
      <c r="G62" s="317"/>
      <c r="I62" s="316"/>
      <c r="O62" s="317"/>
      <c r="Q62" s="316"/>
      <c r="W62" s="317"/>
    </row>
    <row r="63" spans="1:24" x14ac:dyDescent="0.2">
      <c r="A63" s="316"/>
      <c r="G63" s="317"/>
      <c r="I63" s="316"/>
      <c r="J63" s="51" t="s">
        <v>405</v>
      </c>
      <c r="O63" s="317"/>
      <c r="Q63" s="316"/>
      <c r="W63" s="317"/>
    </row>
    <row r="64" spans="1:24" x14ac:dyDescent="0.2">
      <c r="A64" s="316"/>
      <c r="G64" s="317"/>
      <c r="I64" s="316"/>
      <c r="O64" s="317"/>
      <c r="Q64" s="316"/>
      <c r="W64" s="317"/>
    </row>
    <row r="65" spans="1:24" x14ac:dyDescent="0.2">
      <c r="A65" s="316"/>
      <c r="G65" s="317"/>
      <c r="I65" s="316"/>
      <c r="J65" s="51" t="s">
        <v>399</v>
      </c>
      <c r="O65" s="317"/>
      <c r="Q65" s="316"/>
      <c r="W65" s="317"/>
    </row>
    <row r="66" spans="1:24" x14ac:dyDescent="0.2">
      <c r="A66" s="316"/>
      <c r="G66" s="317"/>
      <c r="I66" s="316"/>
      <c r="J66" s="331" t="s">
        <v>402</v>
      </c>
      <c r="O66" s="317"/>
      <c r="Q66" s="316"/>
      <c r="W66" s="317"/>
    </row>
    <row r="67" spans="1:24" x14ac:dyDescent="0.2">
      <c r="A67" s="316"/>
      <c r="G67" s="317"/>
      <c r="I67" s="316"/>
      <c r="J67" s="331" t="s">
        <v>400</v>
      </c>
      <c r="O67" s="317"/>
      <c r="Q67" s="316"/>
      <c r="W67" s="317"/>
    </row>
    <row r="68" spans="1:24" x14ac:dyDescent="0.2">
      <c r="A68" s="316"/>
      <c r="G68" s="317"/>
      <c r="I68" s="316"/>
      <c r="O68" s="317"/>
      <c r="Q68" s="316"/>
      <c r="W68" s="317"/>
    </row>
    <row r="69" spans="1:24" x14ac:dyDescent="0.2">
      <c r="A69" s="316"/>
      <c r="G69" s="317"/>
      <c r="I69" s="316"/>
      <c r="J69" s="51" t="s">
        <v>401</v>
      </c>
      <c r="O69" s="317"/>
      <c r="Q69" s="316"/>
      <c r="W69" s="317"/>
    </row>
    <row r="70" spans="1:24" x14ac:dyDescent="0.2">
      <c r="A70" s="316"/>
      <c r="G70" s="317"/>
      <c r="I70" s="316"/>
      <c r="J70" s="331" t="s">
        <v>406</v>
      </c>
      <c r="O70" s="317"/>
      <c r="Q70" s="316"/>
      <c r="W70" s="317"/>
    </row>
    <row r="71" spans="1:24" x14ac:dyDescent="0.2">
      <c r="A71" s="316"/>
      <c r="G71" s="317"/>
      <c r="I71" s="316"/>
      <c r="J71" s="331" t="s">
        <v>407</v>
      </c>
      <c r="O71" s="317"/>
      <c r="Q71" s="316"/>
      <c r="W71" s="317"/>
    </row>
    <row r="72" spans="1:24" x14ac:dyDescent="0.2">
      <c r="A72" s="316"/>
      <c r="G72" s="317"/>
      <c r="I72" s="316"/>
      <c r="O72" s="317"/>
      <c r="Q72" s="316"/>
      <c r="W72" s="317"/>
    </row>
    <row r="73" spans="1:24" x14ac:dyDescent="0.2">
      <c r="A73" s="316"/>
      <c r="G73" s="317"/>
      <c r="I73" s="316"/>
      <c r="J73" s="51" t="s">
        <v>404</v>
      </c>
      <c r="O73" s="317"/>
      <c r="Q73" s="316"/>
      <c r="W73" s="317"/>
    </row>
    <row r="74" spans="1:24" x14ac:dyDescent="0.2">
      <c r="A74" s="316"/>
      <c r="G74" s="317"/>
      <c r="I74" s="316"/>
      <c r="O74" s="317"/>
      <c r="Q74" s="316"/>
      <c r="W74" s="317"/>
    </row>
    <row r="75" spans="1:24" ht="15" x14ac:dyDescent="0.2">
      <c r="A75" s="316"/>
      <c r="B75" s="59"/>
      <c r="C75" s="59"/>
      <c r="D75" s="59"/>
      <c r="E75" s="59"/>
      <c r="F75" s="59"/>
      <c r="G75" s="318"/>
      <c r="H75" s="59"/>
      <c r="I75" s="316"/>
      <c r="O75" s="317"/>
      <c r="Q75" s="316"/>
      <c r="R75" s="59"/>
      <c r="S75" s="59"/>
      <c r="T75" s="59"/>
      <c r="U75" s="59"/>
      <c r="V75" s="59"/>
      <c r="W75" s="318"/>
      <c r="X75" s="59"/>
    </row>
    <row r="76" spans="1:24" ht="15" x14ac:dyDescent="0.2">
      <c r="A76" s="316"/>
      <c r="B76" s="59"/>
      <c r="C76" s="59"/>
      <c r="D76" s="59"/>
      <c r="E76" s="59"/>
      <c r="F76" s="59"/>
      <c r="G76" s="318"/>
      <c r="H76" s="59"/>
      <c r="I76" s="316"/>
      <c r="O76" s="317"/>
      <c r="Q76" s="316"/>
      <c r="R76" s="59"/>
      <c r="S76" s="59"/>
      <c r="T76" s="59"/>
      <c r="U76" s="59"/>
      <c r="V76" s="59"/>
      <c r="W76" s="318"/>
      <c r="X76" s="59"/>
    </row>
    <row r="77" spans="1:24" ht="16.5" thickBot="1" x14ac:dyDescent="0.3">
      <c r="A77" s="316"/>
      <c r="B77" s="59"/>
      <c r="C77" s="60" t="s">
        <v>279</v>
      </c>
      <c r="D77" s="59"/>
      <c r="E77" s="188" t="s">
        <v>97</v>
      </c>
      <c r="F77" s="59"/>
      <c r="G77" s="318"/>
      <c r="H77" s="59"/>
      <c r="I77" s="316"/>
      <c r="O77" s="317"/>
      <c r="Q77" s="316"/>
      <c r="R77" s="59"/>
      <c r="S77" s="60" t="s">
        <v>279</v>
      </c>
      <c r="T77" s="59"/>
      <c r="U77" s="188" t="s">
        <v>97</v>
      </c>
      <c r="V77" s="59"/>
      <c r="W77" s="318"/>
      <c r="X77" s="59"/>
    </row>
    <row r="78" spans="1:24" ht="15.75" thickBot="1" x14ac:dyDescent="0.25">
      <c r="A78" s="316"/>
      <c r="B78" s="59"/>
      <c r="C78" s="62" t="s">
        <v>30</v>
      </c>
      <c r="D78" s="227">
        <v>0.1</v>
      </c>
      <c r="E78" s="63" t="e">
        <f>(E32*$D$7+M32*$L$7+U32*$T$7+AC32*$AB$7)/($D$7+$L$7+$T$7+$AB$7)</f>
        <v>#DIV/0!</v>
      </c>
      <c r="F78" s="64" t="e">
        <f>IF(E78&gt;='Värden för bedömning'!$C$7,'Värden för bedömning'!$B$7,IF(E78&gt;='Värden för bedömning'!$C$6,'Värden för bedömning'!$B$6,'Värden för bedömning'!$B$5))</f>
        <v>#DIV/0!</v>
      </c>
      <c r="G78" s="328" t="e">
        <f>E78</f>
        <v>#DIV/0!</v>
      </c>
      <c r="H78" s="59"/>
      <c r="I78" s="316"/>
      <c r="O78" s="317"/>
      <c r="Q78" s="316"/>
      <c r="R78" s="59"/>
      <c r="S78" s="62" t="s">
        <v>30</v>
      </c>
      <c r="T78" s="227">
        <v>0.1</v>
      </c>
      <c r="U78" s="332">
        <v>1.6666666666666667</v>
      </c>
      <c r="V78" s="335" t="str">
        <f>IF(U78&gt;='Värden för bedömning'!$C$7,'Värden för bedömning'!$B$7,IF(U78&gt;='Värden för bedömning'!$C$6,'Värden för bedömning'!$B$6,'Värden för bedömning'!$B$5))</f>
        <v>Steg 2</v>
      </c>
      <c r="W78" s="319">
        <f>U78</f>
        <v>1.6666666666666667</v>
      </c>
      <c r="X78" s="454"/>
    </row>
    <row r="79" spans="1:24" ht="15.75" thickBot="1" x14ac:dyDescent="0.25">
      <c r="A79" s="316"/>
      <c r="B79" s="59"/>
      <c r="C79" s="62" t="s">
        <v>3</v>
      </c>
      <c r="D79" s="227">
        <v>0.2</v>
      </c>
      <c r="E79" s="63" t="e">
        <f>(E33*$D$7+M33*$L$7+U33*$T$7+AC33*$AB$7)/($D$7+$L$7+$T$7+$AB$7)</f>
        <v>#DIV/0!</v>
      </c>
      <c r="F79" s="64" t="e">
        <f>IF(E79&gt;='Värden för bedömning'!$C$7,'Värden för bedömning'!$B$7,IF(E79&gt;='Värden för bedömning'!$C$6,'Värden för bedömning'!$B$6,'Värden för bedömning'!$B$5))</f>
        <v>#DIV/0!</v>
      </c>
      <c r="G79" s="328" t="e">
        <f>E79</f>
        <v>#DIV/0!</v>
      </c>
      <c r="H79" s="59"/>
      <c r="I79" s="316"/>
      <c r="O79" s="317"/>
      <c r="Q79" s="316"/>
      <c r="R79" s="59"/>
      <c r="S79" s="62" t="s">
        <v>3</v>
      </c>
      <c r="T79" s="227">
        <v>0.2</v>
      </c>
      <c r="U79" s="332">
        <v>1.3888888888888886</v>
      </c>
      <c r="V79" s="335" t="str">
        <f>IF(U79&gt;='Värden för bedömning'!$C$7,'Värden för bedömning'!$B$7,IF(U79&gt;='Värden för bedömning'!$C$6,'Värden för bedömning'!$B$6,'Värden för bedömning'!$B$5))</f>
        <v>Steg 1</v>
      </c>
      <c r="W79" s="319">
        <f>U79</f>
        <v>1.3888888888888886</v>
      </c>
      <c r="X79" s="454"/>
    </row>
    <row r="80" spans="1:24" ht="15.75" thickBot="1" x14ac:dyDescent="0.25">
      <c r="A80" s="316"/>
      <c r="B80" s="59"/>
      <c r="C80" s="62" t="s">
        <v>10</v>
      </c>
      <c r="D80" s="227">
        <v>0.25</v>
      </c>
      <c r="E80" s="63" t="e">
        <f>(E34*$D$7+M34*$L$7+U34*$T$7+AC34*$AB$7)/($D$7+$L$7+$T$7+$AB$7)</f>
        <v>#DIV/0!</v>
      </c>
      <c r="F80" s="64" t="e">
        <f>IF(E80&gt;='Värden för bedömning'!$C$7,'Värden för bedömning'!$B$7,IF(E80&gt;='Värden för bedömning'!$C$6,'Värden för bedömning'!$B$6,'Värden för bedömning'!$B$5))</f>
        <v>#DIV/0!</v>
      </c>
      <c r="G80" s="328" t="e">
        <f>E80</f>
        <v>#DIV/0!</v>
      </c>
      <c r="H80" s="59"/>
      <c r="I80" s="316"/>
      <c r="O80" s="317"/>
      <c r="Q80" s="316"/>
      <c r="R80" s="59"/>
      <c r="S80" s="62" t="s">
        <v>10</v>
      </c>
      <c r="T80" s="227">
        <v>0.25</v>
      </c>
      <c r="U80" s="332">
        <v>1</v>
      </c>
      <c r="V80" s="335" t="str">
        <f>IF(U80&gt;='Värden för bedömning'!$C$7,'Värden för bedömning'!$B$7,IF(U80&gt;='Värden för bedömning'!$C$6,'Värden för bedömning'!$B$6,'Värden för bedömning'!$B$5))</f>
        <v>Steg 1</v>
      </c>
      <c r="W80" s="319">
        <f>U80</f>
        <v>1</v>
      </c>
      <c r="X80" s="454"/>
    </row>
    <row r="81" spans="1:24" ht="15.75" thickBot="1" x14ac:dyDescent="0.25">
      <c r="A81" s="316"/>
      <c r="B81" s="59"/>
      <c r="C81" s="62" t="s">
        <v>16</v>
      </c>
      <c r="D81" s="227">
        <v>0.25</v>
      </c>
      <c r="E81" s="63" t="e">
        <f>(E35*$D$7+M35*$L$7+U35*$T$7+AC35*$AB$7)/($D$7+$L$7+$T$7+$AB$7)</f>
        <v>#DIV/0!</v>
      </c>
      <c r="F81" s="64" t="e">
        <f>IF(E81&gt;='Värden för bedömning'!$C$7,'Värden för bedömning'!$B$7,IF(E81&gt;='Värden för bedömning'!$C$6,'Värden för bedömning'!$B$6,'Värden för bedömning'!$B$5))</f>
        <v>#DIV/0!</v>
      </c>
      <c r="G81" s="328" t="e">
        <f>E81</f>
        <v>#DIV/0!</v>
      </c>
      <c r="H81" s="59"/>
      <c r="I81" s="316"/>
      <c r="O81" s="317"/>
      <c r="Q81" s="316"/>
      <c r="R81" s="59"/>
      <c r="S81" s="62" t="s">
        <v>16</v>
      </c>
      <c r="T81" s="227">
        <v>0.25</v>
      </c>
      <c r="U81" s="332">
        <v>1.3571428571428572</v>
      </c>
      <c r="V81" s="335" t="str">
        <f>IF(U81&gt;='Värden för bedömning'!$C$7,'Värden för bedömning'!$B$7,IF(U81&gt;='Värden för bedömning'!$C$6,'Värden för bedömning'!$B$6,'Värden för bedömning'!$B$5))</f>
        <v>Steg 1</v>
      </c>
      <c r="W81" s="319">
        <f>U81</f>
        <v>1.3571428571428572</v>
      </c>
      <c r="X81" s="454"/>
    </row>
    <row r="82" spans="1:24" ht="15.75" thickBot="1" x14ac:dyDescent="0.25">
      <c r="A82" s="316"/>
      <c r="B82" s="59"/>
      <c r="C82" s="62" t="s">
        <v>24</v>
      </c>
      <c r="D82" s="227">
        <v>0.2</v>
      </c>
      <c r="E82" s="63" t="e">
        <f>(E36*$D$7+M36*$L$7+U36*$T$7+AC36*$AB$7)/($D$7+$L$7+$T$7+$AB$7)</f>
        <v>#DIV/0!</v>
      </c>
      <c r="F82" s="64" t="e">
        <f>IF(E82&gt;='Värden för bedömning'!$C$7,'Värden för bedömning'!$B$7,IF(E82&gt;='Värden för bedömning'!$C$6,'Värden för bedömning'!$B$6,'Värden för bedömning'!$B$5))</f>
        <v>#DIV/0!</v>
      </c>
      <c r="G82" s="328" t="e">
        <f>E82</f>
        <v>#DIV/0!</v>
      </c>
      <c r="H82" s="59"/>
      <c r="I82" s="316"/>
      <c r="O82" s="317"/>
      <c r="Q82" s="316"/>
      <c r="R82" s="59"/>
      <c r="S82" s="62" t="s">
        <v>24</v>
      </c>
      <c r="T82" s="227">
        <v>0.2</v>
      </c>
      <c r="U82" s="332">
        <v>1.75</v>
      </c>
      <c r="V82" s="335" t="str">
        <f>IF(U82&gt;='Värden för bedömning'!$C$7,'Värden för bedömning'!$B$7,IF(U82&gt;='Värden för bedömning'!$C$6,'Värden för bedömning'!$B$6,'Värden för bedömning'!$B$5))</f>
        <v>Steg 2</v>
      </c>
      <c r="W82" s="319">
        <f>U82</f>
        <v>1.75</v>
      </c>
      <c r="X82" s="454"/>
    </row>
    <row r="83" spans="1:24" ht="15.75" thickBot="1" x14ac:dyDescent="0.25">
      <c r="A83" s="316"/>
      <c r="B83" s="59"/>
      <c r="C83" s="62"/>
      <c r="D83" s="59"/>
      <c r="E83" s="63"/>
      <c r="F83" s="59"/>
      <c r="G83" s="318"/>
      <c r="H83" s="59"/>
      <c r="I83" s="316"/>
      <c r="O83" s="317"/>
      <c r="Q83" s="316"/>
      <c r="R83" s="59"/>
      <c r="S83" s="62"/>
      <c r="T83" s="59"/>
      <c r="U83" s="63"/>
      <c r="V83" s="59"/>
      <c r="W83" s="318"/>
      <c r="X83" s="59"/>
    </row>
    <row r="84" spans="1:24" ht="16.5" thickBot="1" x14ac:dyDescent="0.3">
      <c r="A84" s="414"/>
      <c r="B84" s="67"/>
      <c r="C84" s="68" t="s">
        <v>202</v>
      </c>
      <c r="D84" s="67"/>
      <c r="E84" s="189" t="e">
        <f>D78*E78+D79*E79+D80*E80+D81*E81+D82*E82</f>
        <v>#DIV/0!</v>
      </c>
      <c r="F84" s="336" t="e">
        <f>IF(OR(F38='Värden för bedömning'!C9,N38='Värden för bedömning'!C9,V38='Värden för bedömning'!C9,AD38='Värden för bedömning'!C9),'Värden för bedömning'!C9,
IF(E84&gt;='Värden för bedömning'!$C$7,'Värden för bedömning'!$B$7,
IF(E84&gt;='Värden för bedömning'!$C$6,'Värden för bedömning'!$B$6,
'Värden för bedömning'!$B$5)))</f>
        <v>#DIV/0!</v>
      </c>
      <c r="G84" s="321"/>
      <c r="H84" s="59"/>
      <c r="I84" s="316"/>
      <c r="O84" s="317"/>
      <c r="Q84" s="320"/>
      <c r="R84" s="67"/>
      <c r="S84" s="68" t="s">
        <v>202</v>
      </c>
      <c r="T84" s="67"/>
      <c r="U84" s="333">
        <v>1.3837301587301587</v>
      </c>
      <c r="V84" s="334" t="str">
        <f>IF(U84&gt;='Värden för bedömning'!$C$7,'Värden för bedömning'!$B$7,IF(U84&gt;='Värden för bedömning'!$C$6,'Värden för bedömning'!$B$6,'Värden för bedömning'!$B$5))</f>
        <v>Steg 1</v>
      </c>
      <c r="W84" s="321"/>
      <c r="X84" s="67"/>
    </row>
    <row r="85" spans="1:24" ht="15" x14ac:dyDescent="0.2">
      <c r="A85" s="316"/>
      <c r="B85" s="59"/>
      <c r="C85" s="59"/>
      <c r="D85" s="59"/>
      <c r="E85" s="59"/>
      <c r="F85" s="59"/>
      <c r="G85" s="318"/>
      <c r="H85" s="59"/>
      <c r="I85" s="316"/>
      <c r="O85" s="317"/>
      <c r="Q85" s="316"/>
      <c r="R85" s="59"/>
      <c r="S85" s="59"/>
      <c r="T85" s="59"/>
      <c r="U85" s="62"/>
      <c r="V85" s="59"/>
      <c r="W85" s="318"/>
      <c r="X85" s="59"/>
    </row>
    <row r="86" spans="1:24" ht="15" x14ac:dyDescent="0.2">
      <c r="A86" s="316"/>
      <c r="G86" s="318"/>
      <c r="H86" s="59"/>
      <c r="I86" s="316"/>
      <c r="O86" s="317"/>
      <c r="Q86" s="316"/>
      <c r="R86" s="59"/>
      <c r="S86" s="59"/>
      <c r="T86" s="59"/>
      <c r="U86" s="62"/>
      <c r="V86" s="59"/>
      <c r="W86" s="318"/>
      <c r="X86" s="59"/>
    </row>
    <row r="87" spans="1:24" ht="15.75" x14ac:dyDescent="0.25">
      <c r="A87" s="322" t="s">
        <v>203</v>
      </c>
      <c r="B87" s="59"/>
      <c r="C87" s="59"/>
      <c r="D87" s="59"/>
      <c r="E87" s="62"/>
      <c r="F87" s="61" t="e">
        <f>F84</f>
        <v>#DIV/0!</v>
      </c>
      <c r="G87" s="318"/>
      <c r="H87" s="59"/>
      <c r="I87" s="316"/>
      <c r="O87" s="317"/>
      <c r="Q87" s="322" t="s">
        <v>203</v>
      </c>
      <c r="R87" s="59"/>
      <c r="S87" s="59"/>
      <c r="T87" s="59"/>
      <c r="U87" s="62"/>
      <c r="V87" s="61" t="str">
        <f>V84</f>
        <v>Steg 1</v>
      </c>
      <c r="W87" s="318"/>
      <c r="X87" s="59"/>
    </row>
    <row r="88" spans="1:24" ht="15.75" x14ac:dyDescent="0.25">
      <c r="A88" s="322" t="s">
        <v>281</v>
      </c>
      <c r="B88" s="59"/>
      <c r="C88" s="59"/>
      <c r="D88" s="59"/>
      <c r="E88" s="62"/>
      <c r="F88" s="70" t="e">
        <f>INDEX(C78:C82,MATCH(MAX(E78:E82),E78:E82,0))</f>
        <v>#DIV/0!</v>
      </c>
      <c r="G88" s="318"/>
      <c r="H88" s="59"/>
      <c r="I88" s="316"/>
      <c r="O88" s="317"/>
      <c r="Q88" s="322" t="s">
        <v>281</v>
      </c>
      <c r="R88" s="59"/>
      <c r="S88" s="59"/>
      <c r="T88" s="59"/>
      <c r="U88" s="62"/>
      <c r="V88" s="70" t="str">
        <f>INDEX(S78:S82,MATCH(MAX(U78:U82),U78:U82,0))</f>
        <v>Trygghet och säkerhet</v>
      </c>
      <c r="W88" s="318"/>
      <c r="X88" s="59"/>
    </row>
    <row r="89" spans="1:24" ht="15.75" x14ac:dyDescent="0.25">
      <c r="A89" s="322" t="s">
        <v>282</v>
      </c>
      <c r="B89" s="59"/>
      <c r="C89" s="59"/>
      <c r="D89" s="59"/>
      <c r="E89" s="62"/>
      <c r="F89" s="70" t="e">
        <f>INDEX(C78:C82,MATCH(MIN(E78:E82),E78:E82,0))</f>
        <v>#DIV/0!</v>
      </c>
      <c r="G89" s="318"/>
      <c r="H89" s="59"/>
      <c r="I89" s="316"/>
      <c r="O89" s="317"/>
      <c r="Q89" s="322" t="s">
        <v>282</v>
      </c>
      <c r="R89" s="59"/>
      <c r="S89" s="59"/>
      <c r="T89" s="59"/>
      <c r="U89" s="62"/>
      <c r="V89" s="70" t="str">
        <f>INDEX(S78:S82,MATCH(MIN(U78:U82),U78:U82,0))</f>
        <v>Framkomlighet</v>
      </c>
      <c r="W89" s="318"/>
      <c r="X89" s="59"/>
    </row>
    <row r="90" spans="1:24" ht="15" x14ac:dyDescent="0.2">
      <c r="A90" s="316"/>
      <c r="G90" s="317"/>
      <c r="I90" s="316"/>
      <c r="O90" s="317"/>
      <c r="Q90" s="316"/>
      <c r="R90" s="59"/>
      <c r="S90" s="59"/>
      <c r="T90" s="59"/>
      <c r="U90" s="59"/>
      <c r="V90" s="59"/>
      <c r="W90" s="318"/>
      <c r="X90" s="59"/>
    </row>
    <row r="91" spans="1:24" x14ac:dyDescent="0.2">
      <c r="A91" s="316"/>
      <c r="G91" s="317"/>
      <c r="I91" s="316"/>
      <c r="O91" s="317"/>
      <c r="Q91" s="316"/>
      <c r="W91" s="317"/>
    </row>
    <row r="92" spans="1:24" ht="13.5" thickBot="1" x14ac:dyDescent="0.25">
      <c r="A92" s="323"/>
      <c r="B92" s="323"/>
      <c r="C92" s="323"/>
      <c r="D92" s="323"/>
      <c r="E92" s="323"/>
      <c r="F92" s="323"/>
      <c r="G92" s="415"/>
      <c r="H92" s="323"/>
      <c r="I92" s="323"/>
      <c r="J92" s="323"/>
      <c r="K92" s="323"/>
      <c r="L92" s="323"/>
      <c r="M92" s="323"/>
      <c r="N92" s="323"/>
      <c r="O92" s="415"/>
      <c r="P92" s="323"/>
      <c r="Q92" s="323"/>
      <c r="R92" s="324"/>
      <c r="S92" s="324"/>
      <c r="T92" s="324"/>
      <c r="U92" s="324"/>
      <c r="V92" s="324"/>
      <c r="W92" s="325"/>
      <c r="X92" s="190"/>
    </row>
    <row r="93" spans="1:24" ht="13.5" thickBot="1" x14ac:dyDescent="0.25">
      <c r="A93" s="326"/>
      <c r="B93" s="329"/>
      <c r="C93" s="329"/>
      <c r="D93" s="329"/>
      <c r="E93" s="329"/>
      <c r="F93" s="329"/>
      <c r="G93" s="330"/>
      <c r="I93" s="326"/>
      <c r="J93" s="329"/>
      <c r="K93" s="329"/>
      <c r="L93" s="329"/>
      <c r="M93" s="329"/>
      <c r="N93" s="329"/>
      <c r="O93" s="330"/>
      <c r="P93" s="329"/>
      <c r="Q93" s="326"/>
      <c r="R93" s="329"/>
      <c r="S93" s="329"/>
      <c r="T93" s="329"/>
      <c r="U93" s="329"/>
      <c r="V93" s="329"/>
      <c r="W93" s="330"/>
    </row>
  </sheetData>
  <sheetProtection algorithmName="SHA-512" hashValue="yrakQio7a6dflyWHORTfN/BKp+/8Eb8mY1SKcvQGiQU/jno1NIdYb3/YzvTvsS9K5G951HLqOTIWekAdlx7pUw==" saltValue="ft0DczdnV0FjbGQ4ZcX8cQ==" spinCount="100000" sheet="1" objects="1" scenarios="1"/>
  <mergeCells count="24">
    <mergeCell ref="A2:H2"/>
    <mergeCell ref="I2:P2"/>
    <mergeCell ref="Q2:X2"/>
    <mergeCell ref="Y2:AF2"/>
    <mergeCell ref="Q48:W48"/>
    <mergeCell ref="I48:O48"/>
    <mergeCell ref="A48:G49"/>
    <mergeCell ref="L6:N6"/>
    <mergeCell ref="L7:N7"/>
    <mergeCell ref="D4:F4"/>
    <mergeCell ref="D5:F5"/>
    <mergeCell ref="D6:F6"/>
    <mergeCell ref="D7:F7"/>
    <mergeCell ref="L4:N4"/>
    <mergeCell ref="L5:N5"/>
    <mergeCell ref="T51:V51"/>
    <mergeCell ref="AB4:AD4"/>
    <mergeCell ref="AB5:AD5"/>
    <mergeCell ref="AB6:AD6"/>
    <mergeCell ref="AB7:AD7"/>
    <mergeCell ref="T6:V6"/>
    <mergeCell ref="T7:V7"/>
    <mergeCell ref="T4:V4"/>
    <mergeCell ref="T5:V5"/>
  </mergeCells>
  <conditionalFormatting sqref="F41:F43">
    <cfRule type="containsErrors" dxfId="39" priority="136">
      <formula>ISERROR(F41)</formula>
    </cfRule>
  </conditionalFormatting>
  <conditionalFormatting sqref="F38">
    <cfRule type="containsErrors" dxfId="38" priority="135">
      <formula>ISERROR(F38)</formula>
    </cfRule>
  </conditionalFormatting>
  <conditionalFormatting sqref="G78:G82">
    <cfRule type="dataBar" priority="116">
      <dataBar showValue="0">
        <cfvo type="min"/>
        <cfvo type="num" val="2"/>
        <color rgb="FFF5D300"/>
      </dataBar>
      <extLst>
        <ext xmlns:x14="http://schemas.microsoft.com/office/spreadsheetml/2009/9/main" uri="{B025F937-C7B1-47D3-B67F-A62EFF666E3E}">
          <x14:id>{D28F8769-3DF2-4F33-ADF5-4921BAA1EE1D}</x14:id>
        </ext>
      </extLst>
    </cfRule>
  </conditionalFormatting>
  <conditionalFormatting sqref="F78:F82">
    <cfRule type="containsErrors" dxfId="37" priority="115">
      <formula>ISERROR(F78)</formula>
    </cfRule>
  </conditionalFormatting>
  <conditionalFormatting sqref="D78:D82">
    <cfRule type="containsErrors" dxfId="36" priority="108">
      <formula>ISERROR(D78)</formula>
    </cfRule>
  </conditionalFormatting>
  <conditionalFormatting sqref="D32:D36">
    <cfRule type="containsErrors" dxfId="35" priority="107">
      <formula>ISERROR(D32)</formula>
    </cfRule>
  </conditionalFormatting>
  <conditionalFormatting sqref="F32:F36">
    <cfRule type="containsErrors" dxfId="34" priority="76">
      <formula>ISERROR(F32)</formula>
    </cfRule>
  </conditionalFormatting>
  <conditionalFormatting sqref="D4:D6">
    <cfRule type="cellIs" dxfId="33" priority="73" operator="equal">
      <formula>0</formula>
    </cfRule>
  </conditionalFormatting>
  <conditionalFormatting sqref="D4">
    <cfRule type="containsBlanks" dxfId="32" priority="72">
      <formula>LEN(TRIM(D4))=0</formula>
    </cfRule>
  </conditionalFormatting>
  <conditionalFormatting sqref="D7">
    <cfRule type="cellIs" dxfId="31" priority="71" operator="equal">
      <formula>0</formula>
    </cfRule>
  </conditionalFormatting>
  <conditionalFormatting sqref="E78:E82">
    <cfRule type="containsErrors" dxfId="30" priority="62">
      <formula>ISERROR(E78)</formula>
    </cfRule>
  </conditionalFormatting>
  <conditionalFormatting sqref="V84">
    <cfRule type="containsErrors" dxfId="29" priority="46">
      <formula>ISERROR(V84)</formula>
    </cfRule>
  </conditionalFormatting>
  <conditionalFormatting sqref="T51:T53">
    <cfRule type="cellIs" dxfId="28" priority="53" operator="equal">
      <formula>0</formula>
    </cfRule>
  </conditionalFormatting>
  <conditionalFormatting sqref="T51">
    <cfRule type="containsBlanks" dxfId="27" priority="51">
      <formula>LEN(TRIM(T51))=0</formula>
    </cfRule>
  </conditionalFormatting>
  <conditionalFormatting sqref="T78:T82">
    <cfRule type="containsErrors" dxfId="26" priority="49">
      <formula>ISERROR(T78)</formula>
    </cfRule>
  </conditionalFormatting>
  <conditionalFormatting sqref="W78:X82">
    <cfRule type="dataBar" priority="52">
      <dataBar showValue="0">
        <cfvo type="min"/>
        <cfvo type="num" val="2"/>
        <color rgb="FFF5D300"/>
      </dataBar>
      <extLst>
        <ext xmlns:x14="http://schemas.microsoft.com/office/spreadsheetml/2009/9/main" uri="{B025F937-C7B1-47D3-B67F-A62EFF666E3E}">
          <x14:id>{D539AD8A-4C23-4AC3-9E7C-C1F761660ECC}</x14:id>
        </ext>
      </extLst>
    </cfRule>
  </conditionalFormatting>
  <conditionalFormatting sqref="T54">
    <cfRule type="cellIs" dxfId="25" priority="50" operator="equal">
      <formula>0</formula>
    </cfRule>
  </conditionalFormatting>
  <conditionalFormatting sqref="V78:V82">
    <cfRule type="containsErrors" dxfId="24" priority="48">
      <formula>ISERROR(V78)</formula>
    </cfRule>
  </conditionalFormatting>
  <conditionalFormatting sqref="V87:V89">
    <cfRule type="containsErrors" dxfId="23" priority="47">
      <formula>ISERROR(V87)</formula>
    </cfRule>
  </conditionalFormatting>
  <conditionalFormatting sqref="F87:F89">
    <cfRule type="containsErrors" dxfId="22" priority="45">
      <formula>ISERROR(F87)</formula>
    </cfRule>
  </conditionalFormatting>
  <conditionalFormatting sqref="E84:F84">
    <cfRule type="containsErrors" dxfId="21" priority="42">
      <formula>ISERROR(E84)</formula>
    </cfRule>
  </conditionalFormatting>
  <conditionalFormatting sqref="G32:G36">
    <cfRule type="dataBar" priority="41">
      <dataBar showValue="0">
        <cfvo type="min"/>
        <cfvo type="num" val="2"/>
        <color rgb="FFF5D300"/>
      </dataBar>
      <extLst>
        <ext xmlns:x14="http://schemas.microsoft.com/office/spreadsheetml/2009/9/main" uri="{B025F937-C7B1-47D3-B67F-A62EFF666E3E}">
          <x14:id>{EBAC7786-6719-4BF3-8FDB-FFEE80AF95CC}</x14:id>
        </ext>
      </extLst>
    </cfRule>
  </conditionalFormatting>
  <conditionalFormatting sqref="N41:N43">
    <cfRule type="containsErrors" dxfId="20" priority="32">
      <formula>ISERROR(N41)</formula>
    </cfRule>
  </conditionalFormatting>
  <conditionalFormatting sqref="N38">
    <cfRule type="containsErrors" dxfId="19" priority="31">
      <formula>ISERROR(N38)</formula>
    </cfRule>
  </conditionalFormatting>
  <conditionalFormatting sqref="L32:L36">
    <cfRule type="containsErrors" dxfId="18" priority="30">
      <formula>ISERROR(L32)</formula>
    </cfRule>
  </conditionalFormatting>
  <conditionalFormatting sqref="N32:N36">
    <cfRule type="containsErrors" dxfId="17" priority="29">
      <formula>ISERROR(N32)</formula>
    </cfRule>
  </conditionalFormatting>
  <conditionalFormatting sqref="L4:L6">
    <cfRule type="cellIs" dxfId="16" priority="28" operator="equal">
      <formula>0</formula>
    </cfRule>
  </conditionalFormatting>
  <conditionalFormatting sqref="L4">
    <cfRule type="containsBlanks" dxfId="15" priority="27">
      <formula>LEN(TRIM(L4))=0</formula>
    </cfRule>
  </conditionalFormatting>
  <conditionalFormatting sqref="L7">
    <cfRule type="cellIs" dxfId="14" priority="26" operator="equal">
      <formula>0</formula>
    </cfRule>
  </conditionalFormatting>
  <conditionalFormatting sqref="O32:O36">
    <cfRule type="dataBar" priority="25">
      <dataBar showValue="0">
        <cfvo type="min"/>
        <cfvo type="num" val="2"/>
        <color rgb="FFF5D300"/>
      </dataBar>
      <extLst>
        <ext xmlns:x14="http://schemas.microsoft.com/office/spreadsheetml/2009/9/main" uri="{B025F937-C7B1-47D3-B67F-A62EFF666E3E}">
          <x14:id>{A9F7A662-AD90-4940-BBA2-DBA9C4B12D2B}</x14:id>
        </ext>
      </extLst>
    </cfRule>
  </conditionalFormatting>
  <conditionalFormatting sqref="V41:V43">
    <cfRule type="containsErrors" dxfId="13" priority="16">
      <formula>ISERROR(V41)</formula>
    </cfRule>
  </conditionalFormatting>
  <conditionalFormatting sqref="V38">
    <cfRule type="containsErrors" dxfId="12" priority="15">
      <formula>ISERROR(V38)</formula>
    </cfRule>
  </conditionalFormatting>
  <conditionalFormatting sqref="T32:T36">
    <cfRule type="containsErrors" dxfId="11" priority="14">
      <formula>ISERROR(T32)</formula>
    </cfRule>
  </conditionalFormatting>
  <conditionalFormatting sqref="V32:V36">
    <cfRule type="containsErrors" dxfId="10" priority="13">
      <formula>ISERROR(V32)</formula>
    </cfRule>
  </conditionalFormatting>
  <conditionalFormatting sqref="T4:T6">
    <cfRule type="cellIs" dxfId="9" priority="12" operator="equal">
      <formula>0</formula>
    </cfRule>
  </conditionalFormatting>
  <conditionalFormatting sqref="T4">
    <cfRule type="containsBlanks" dxfId="8" priority="11">
      <formula>LEN(TRIM(T4))=0</formula>
    </cfRule>
  </conditionalFormatting>
  <conditionalFormatting sqref="T7">
    <cfRule type="cellIs" dxfId="7" priority="10" operator="equal">
      <formula>0</formula>
    </cfRule>
  </conditionalFormatting>
  <conditionalFormatting sqref="W32:W36">
    <cfRule type="dataBar" priority="9">
      <dataBar showValue="0">
        <cfvo type="min"/>
        <cfvo type="num" val="2"/>
        <color rgb="FFF5D300"/>
      </dataBar>
      <extLst>
        <ext xmlns:x14="http://schemas.microsoft.com/office/spreadsheetml/2009/9/main" uri="{B025F937-C7B1-47D3-B67F-A62EFF666E3E}">
          <x14:id>{BDA78F25-4DFB-4929-9045-B67F12CAC820}</x14:id>
        </ext>
      </extLst>
    </cfRule>
  </conditionalFormatting>
  <conditionalFormatting sqref="AD41:AD43">
    <cfRule type="containsErrors" dxfId="6" priority="8">
      <formula>ISERROR(AD41)</formula>
    </cfRule>
  </conditionalFormatting>
  <conditionalFormatting sqref="AD38">
    <cfRule type="containsErrors" dxfId="5" priority="7">
      <formula>ISERROR(AD38)</formula>
    </cfRule>
  </conditionalFormatting>
  <conditionalFormatting sqref="AB32:AB36">
    <cfRule type="containsErrors" dxfId="4" priority="6">
      <formula>ISERROR(AB32)</formula>
    </cfRule>
  </conditionalFormatting>
  <conditionalFormatting sqref="AD32:AD36">
    <cfRule type="containsErrors" dxfId="3" priority="5">
      <formula>ISERROR(AD32)</formula>
    </cfRule>
  </conditionalFormatting>
  <conditionalFormatting sqref="AB4:AB6">
    <cfRule type="cellIs" dxfId="2" priority="4" operator="equal">
      <formula>0</formula>
    </cfRule>
  </conditionalFormatting>
  <conditionalFormatting sqref="AB4">
    <cfRule type="containsBlanks" dxfId="1" priority="3">
      <formula>LEN(TRIM(AB4))=0</formula>
    </cfRule>
  </conditionalFormatting>
  <conditionalFormatting sqref="AB7">
    <cfRule type="cellIs" dxfId="0" priority="2" operator="equal">
      <formula>0</formula>
    </cfRule>
  </conditionalFormatting>
  <conditionalFormatting sqref="AE32:AE36">
    <cfRule type="dataBar" priority="1">
      <dataBar showValue="0">
        <cfvo type="min"/>
        <cfvo type="num" val="2"/>
        <color rgb="FFF5D300"/>
      </dataBar>
      <extLst>
        <ext xmlns:x14="http://schemas.microsoft.com/office/spreadsheetml/2009/9/main" uri="{B025F937-C7B1-47D3-B67F-A62EFF666E3E}">
          <x14:id>{5E6EDB29-E3A5-4E52-B173-20A53FA829B4}</x14:id>
        </ext>
      </extLst>
    </cfRule>
  </conditionalFormatting>
  <printOptions gridLines="1"/>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dataBar" id="{D28F8769-3DF2-4F33-ADF5-4921BAA1EE1D}">
            <x14:dataBar minLength="0" maxLength="100" gradient="0">
              <x14:cfvo type="autoMin"/>
              <x14:cfvo type="num">
                <xm:f>2</xm:f>
              </x14:cfvo>
              <x14:negativeFillColor rgb="FFFF0000"/>
              <x14:axisColor rgb="FF000000"/>
            </x14:dataBar>
          </x14:cfRule>
          <xm:sqref>G78:G82</xm:sqref>
        </x14:conditionalFormatting>
        <x14:conditionalFormatting xmlns:xm="http://schemas.microsoft.com/office/excel/2006/main">
          <x14:cfRule type="dataBar" id="{D539AD8A-4C23-4AC3-9E7C-C1F761660ECC}">
            <x14:dataBar minLength="0" maxLength="100" gradient="0">
              <x14:cfvo type="autoMin"/>
              <x14:cfvo type="num">
                <xm:f>2</xm:f>
              </x14:cfvo>
              <x14:negativeFillColor rgb="FFFF0000"/>
              <x14:axisColor rgb="FF000000"/>
            </x14:dataBar>
          </x14:cfRule>
          <xm:sqref>W78:X82</xm:sqref>
        </x14:conditionalFormatting>
        <x14:conditionalFormatting xmlns:xm="http://schemas.microsoft.com/office/excel/2006/main">
          <x14:cfRule type="dataBar" id="{EBAC7786-6719-4BF3-8FDB-FFEE80AF95CC}">
            <x14:dataBar minLength="0" maxLength="100" gradient="0">
              <x14:cfvo type="autoMin"/>
              <x14:cfvo type="num">
                <xm:f>2</xm:f>
              </x14:cfvo>
              <x14:negativeFillColor rgb="FFFF0000"/>
              <x14:axisColor rgb="FF000000"/>
            </x14:dataBar>
          </x14:cfRule>
          <xm:sqref>G32:G36</xm:sqref>
        </x14:conditionalFormatting>
        <x14:conditionalFormatting xmlns:xm="http://schemas.microsoft.com/office/excel/2006/main">
          <x14:cfRule type="dataBar" id="{A9F7A662-AD90-4940-BBA2-DBA9C4B12D2B}">
            <x14:dataBar minLength="0" maxLength="100" gradient="0">
              <x14:cfvo type="autoMin"/>
              <x14:cfvo type="num">
                <xm:f>2</xm:f>
              </x14:cfvo>
              <x14:negativeFillColor rgb="FFFF0000"/>
              <x14:axisColor rgb="FF000000"/>
            </x14:dataBar>
          </x14:cfRule>
          <xm:sqref>O32:O36</xm:sqref>
        </x14:conditionalFormatting>
        <x14:conditionalFormatting xmlns:xm="http://schemas.microsoft.com/office/excel/2006/main">
          <x14:cfRule type="dataBar" id="{BDA78F25-4DFB-4929-9045-B67F12CAC820}">
            <x14:dataBar minLength="0" maxLength="100" gradient="0">
              <x14:cfvo type="autoMin"/>
              <x14:cfvo type="num">
                <xm:f>2</xm:f>
              </x14:cfvo>
              <x14:negativeFillColor rgb="FFFF0000"/>
              <x14:axisColor rgb="FF000000"/>
            </x14:dataBar>
          </x14:cfRule>
          <xm:sqref>W32:W36</xm:sqref>
        </x14:conditionalFormatting>
        <x14:conditionalFormatting xmlns:xm="http://schemas.microsoft.com/office/excel/2006/main">
          <x14:cfRule type="dataBar" id="{5E6EDB29-E3A5-4E52-B173-20A53FA829B4}">
            <x14:dataBar minLength="0" maxLength="100" gradient="0">
              <x14:cfvo type="autoMin"/>
              <x14:cfvo type="num">
                <xm:f>2</xm:f>
              </x14:cfvo>
              <x14:negativeFillColor rgb="FFFF0000"/>
              <x14:axisColor rgb="FF000000"/>
            </x14:dataBar>
          </x14:cfRule>
          <xm:sqref>AE32:AE36</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FCBB5E-0B04-4921-82AC-1A403E706462}">
  <sheetPr>
    <pageSetUpPr autoPageBreaks="0"/>
  </sheetPr>
  <dimension ref="B2:Z184"/>
  <sheetViews>
    <sheetView topLeftCell="A56" zoomScale="70" zoomScaleNormal="70" workbookViewId="0">
      <selection activeCell="J103" sqref="J103"/>
    </sheetView>
  </sheetViews>
  <sheetFormatPr defaultColWidth="9" defaultRowHeight="14.25" x14ac:dyDescent="0.2"/>
  <cols>
    <col min="1" max="1" width="9" style="7"/>
    <col min="2" max="2" width="39.75" style="16" bestFit="1" customWidth="1"/>
    <col min="3" max="3" width="56.75" style="7" customWidth="1"/>
    <col min="4" max="4" width="53.125" style="7" bestFit="1" customWidth="1"/>
    <col min="5" max="6" width="43.75" style="7" bestFit="1" customWidth="1"/>
    <col min="7" max="9" width="9" style="7"/>
    <col min="10" max="10" width="39" style="7" bestFit="1" customWidth="1"/>
    <col min="11" max="11" width="10.125" style="7" customWidth="1"/>
    <col min="12" max="12" width="23.25" style="7" customWidth="1"/>
    <col min="13" max="13" width="18.25" style="7" bestFit="1" customWidth="1"/>
    <col min="14" max="16384" width="9" style="7"/>
  </cols>
  <sheetData>
    <row r="2" spans="2:18" x14ac:dyDescent="0.2">
      <c r="C2" s="14"/>
      <c r="D2" s="14"/>
      <c r="E2" s="14"/>
      <c r="F2" s="14"/>
      <c r="G2" s="14"/>
      <c r="H2" s="14"/>
      <c r="I2" s="14"/>
      <c r="J2" s="14"/>
      <c r="K2" s="14"/>
      <c r="L2" s="14"/>
      <c r="M2" s="14"/>
      <c r="N2" s="14"/>
      <c r="O2" s="14"/>
      <c r="P2" s="14"/>
      <c r="Q2" s="14"/>
      <c r="R2" s="14"/>
    </row>
    <row r="3" spans="2:18" x14ac:dyDescent="0.2">
      <c r="B3" s="58" t="s">
        <v>193</v>
      </c>
      <c r="C3" s="58"/>
      <c r="D3" s="58"/>
      <c r="E3" s="14"/>
      <c r="F3" s="14"/>
      <c r="G3" s="14"/>
      <c r="H3" s="14"/>
      <c r="I3" s="14"/>
      <c r="J3" s="14"/>
      <c r="K3" s="14"/>
      <c r="L3" s="14"/>
      <c r="M3" s="14"/>
      <c r="N3" s="14"/>
      <c r="O3" s="14"/>
      <c r="P3" s="14"/>
      <c r="Q3" s="14"/>
      <c r="R3" s="14"/>
    </row>
    <row r="4" spans="2:18" x14ac:dyDescent="0.2">
      <c r="B4" s="16" t="s">
        <v>97</v>
      </c>
    </row>
    <row r="5" spans="2:18" x14ac:dyDescent="0.2">
      <c r="B5" s="31" t="s">
        <v>161</v>
      </c>
      <c r="C5" s="57">
        <v>1</v>
      </c>
    </row>
    <row r="6" spans="2:18" x14ac:dyDescent="0.2">
      <c r="B6" s="31" t="s">
        <v>1</v>
      </c>
      <c r="C6" s="10">
        <v>1</v>
      </c>
      <c r="G6" s="8"/>
      <c r="Q6" s="19"/>
      <c r="R6" s="20"/>
    </row>
    <row r="7" spans="2:18" x14ac:dyDescent="0.2">
      <c r="B7" s="31" t="s">
        <v>2</v>
      </c>
      <c r="C7" s="10">
        <v>1.6</v>
      </c>
      <c r="G7" s="9"/>
      <c r="Q7" s="21"/>
      <c r="R7" s="20"/>
    </row>
    <row r="8" spans="2:18" x14ac:dyDescent="0.2">
      <c r="B8" s="31"/>
      <c r="C8" s="10"/>
      <c r="G8" s="8"/>
      <c r="Q8" s="21"/>
      <c r="R8" s="20"/>
    </row>
    <row r="9" spans="2:18" x14ac:dyDescent="0.2">
      <c r="B9" s="31" t="s">
        <v>194</v>
      </c>
      <c r="C9" s="10" t="s">
        <v>195</v>
      </c>
      <c r="G9" s="8"/>
    </row>
    <row r="10" spans="2:18" x14ac:dyDescent="0.2">
      <c r="B10" s="31"/>
      <c r="C10" s="10"/>
      <c r="G10" s="8"/>
      <c r="I10" s="10"/>
      <c r="J10" s="11"/>
    </row>
    <row r="11" spans="2:18" x14ac:dyDescent="0.2">
      <c r="B11" s="58" t="s">
        <v>30</v>
      </c>
      <c r="C11" s="58"/>
      <c r="D11" s="58"/>
      <c r="G11" s="8"/>
      <c r="I11" s="12"/>
      <c r="J11" s="11"/>
    </row>
    <row r="12" spans="2:18" x14ac:dyDescent="0.2">
      <c r="B12" s="31"/>
      <c r="C12" s="10"/>
      <c r="G12" s="8"/>
      <c r="I12" s="12"/>
      <c r="J12" s="11"/>
    </row>
    <row r="13" spans="2:18" x14ac:dyDescent="0.2">
      <c r="B13" s="31"/>
      <c r="C13" s="10"/>
      <c r="G13" s="8"/>
      <c r="I13" s="12"/>
      <c r="J13" s="11"/>
    </row>
    <row r="14" spans="2:18" ht="14.25" customHeight="1" x14ac:dyDescent="0.2">
      <c r="B14" s="58" t="s">
        <v>3</v>
      </c>
      <c r="C14" s="58"/>
      <c r="D14" s="58"/>
      <c r="G14" s="8"/>
      <c r="I14" s="12"/>
      <c r="J14" s="11"/>
    </row>
    <row r="15" spans="2:18" ht="14.25" customHeight="1" x14ac:dyDescent="0.2">
      <c r="B15" s="31"/>
      <c r="C15" s="10"/>
      <c r="G15" s="8"/>
      <c r="I15" s="12"/>
      <c r="J15" s="11"/>
    </row>
    <row r="16" spans="2:18" ht="15" x14ac:dyDescent="0.2">
      <c r="B16" s="560" t="s">
        <v>4</v>
      </c>
      <c r="C16" s="560"/>
      <c r="D16" s="560"/>
      <c r="I16" s="12"/>
      <c r="J16" s="11"/>
    </row>
    <row r="17" spans="2:17" x14ac:dyDescent="0.2">
      <c r="B17" s="16" t="s">
        <v>5</v>
      </c>
      <c r="C17" s="7" t="s">
        <v>122</v>
      </c>
      <c r="D17" s="7" t="s">
        <v>68</v>
      </c>
      <c r="I17" s="12"/>
      <c r="J17" s="11"/>
    </row>
    <row r="18" spans="2:17" x14ac:dyDescent="0.2">
      <c r="B18" s="16" t="s">
        <v>161</v>
      </c>
      <c r="C18" s="7">
        <v>1.5</v>
      </c>
      <c r="D18" s="7" t="s">
        <v>70</v>
      </c>
      <c r="I18" s="12"/>
    </row>
    <row r="19" spans="2:17" x14ac:dyDescent="0.2">
      <c r="B19" s="16" t="s">
        <v>1</v>
      </c>
      <c r="C19" s="7">
        <v>1.25</v>
      </c>
      <c r="D19" s="7" t="s">
        <v>71</v>
      </c>
      <c r="I19" s="12"/>
      <c r="K19" s="15"/>
    </row>
    <row r="20" spans="2:17" x14ac:dyDescent="0.2">
      <c r="B20" s="16" t="s">
        <v>2</v>
      </c>
      <c r="C20" s="7">
        <v>1.25</v>
      </c>
      <c r="D20" s="7" t="s">
        <v>72</v>
      </c>
      <c r="Q20" s="8"/>
    </row>
    <row r="21" spans="2:17" x14ac:dyDescent="0.2">
      <c r="Q21" s="8"/>
    </row>
    <row r="22" spans="2:17" ht="15" x14ac:dyDescent="0.25">
      <c r="B22" s="559" t="s">
        <v>79</v>
      </c>
      <c r="C22" s="559"/>
      <c r="D22" s="559"/>
    </row>
    <row r="23" spans="2:17" ht="15" x14ac:dyDescent="0.25">
      <c r="B23" s="48"/>
      <c r="C23" s="22"/>
    </row>
    <row r="24" spans="2:17" x14ac:dyDescent="0.2">
      <c r="B24" s="16" t="s">
        <v>73</v>
      </c>
      <c r="C24" s="7" t="s">
        <v>122</v>
      </c>
      <c r="D24" s="7" t="s">
        <v>47</v>
      </c>
      <c r="I24" s="12"/>
      <c r="J24" s="11"/>
    </row>
    <row r="25" spans="2:17" x14ac:dyDescent="0.2">
      <c r="B25" s="16" t="s">
        <v>161</v>
      </c>
      <c r="C25" s="8">
        <v>0.5</v>
      </c>
      <c r="D25" s="12" t="s">
        <v>23</v>
      </c>
      <c r="Q25" s="17"/>
    </row>
    <row r="26" spans="2:17" x14ac:dyDescent="0.2">
      <c r="B26" s="16" t="s">
        <v>1</v>
      </c>
      <c r="C26" s="8">
        <v>0.5</v>
      </c>
      <c r="D26" s="12" t="s">
        <v>81</v>
      </c>
      <c r="G26" s="8"/>
      <c r="K26" s="17"/>
    </row>
    <row r="27" spans="2:17" ht="14.25" customHeight="1" x14ac:dyDescent="0.2">
      <c r="B27" s="16" t="s">
        <v>2</v>
      </c>
      <c r="C27" s="8">
        <v>0.8</v>
      </c>
      <c r="D27" s="441" t="s">
        <v>482</v>
      </c>
      <c r="G27" s="8"/>
    </row>
    <row r="28" spans="2:17" ht="14.25" customHeight="1" x14ac:dyDescent="0.2">
      <c r="C28" s="8"/>
      <c r="D28" s="12"/>
      <c r="G28" s="8"/>
    </row>
    <row r="29" spans="2:17" x14ac:dyDescent="0.2">
      <c r="B29" s="16" t="s">
        <v>76</v>
      </c>
      <c r="C29" s="7" t="s">
        <v>122</v>
      </c>
      <c r="G29" s="8"/>
      <c r="K29" s="12"/>
      <c r="L29" s="11"/>
      <c r="M29" s="12"/>
    </row>
    <row r="30" spans="2:17" x14ac:dyDescent="0.2">
      <c r="B30" s="16" t="s">
        <v>161</v>
      </c>
      <c r="C30" s="8">
        <v>0.5</v>
      </c>
      <c r="D30" s="12" t="s">
        <v>80</v>
      </c>
      <c r="K30" s="12"/>
      <c r="L30" s="12"/>
      <c r="M30" s="12"/>
      <c r="O30" s="17"/>
    </row>
    <row r="31" spans="2:17" x14ac:dyDescent="0.2">
      <c r="B31" s="16" t="s">
        <v>1</v>
      </c>
      <c r="C31" s="8">
        <v>0.5</v>
      </c>
      <c r="D31" s="12" t="s">
        <v>81</v>
      </c>
      <c r="K31" s="12"/>
      <c r="L31" s="12"/>
      <c r="M31" s="12"/>
    </row>
    <row r="32" spans="2:17" x14ac:dyDescent="0.2">
      <c r="B32" s="16" t="s">
        <v>2</v>
      </c>
      <c r="C32" s="8">
        <v>0.8</v>
      </c>
      <c r="D32" s="12" t="s">
        <v>82</v>
      </c>
      <c r="G32" s="8"/>
      <c r="K32" s="12"/>
      <c r="L32" s="12"/>
      <c r="M32" s="12"/>
    </row>
    <row r="33" spans="2:16" x14ac:dyDescent="0.2">
      <c r="C33" s="8"/>
      <c r="D33" s="12"/>
      <c r="G33" s="8"/>
      <c r="K33" s="12"/>
      <c r="L33" s="12"/>
      <c r="M33" s="12"/>
    </row>
    <row r="34" spans="2:16" x14ac:dyDescent="0.2">
      <c r="B34" s="16" t="s">
        <v>77</v>
      </c>
      <c r="C34" s="16" t="s">
        <v>77</v>
      </c>
      <c r="D34" s="7" t="s">
        <v>337</v>
      </c>
      <c r="L34" s="8"/>
    </row>
    <row r="35" spans="2:16" x14ac:dyDescent="0.2">
      <c r="B35" s="16" t="str">
        <f>""</f>
        <v/>
      </c>
      <c r="C35" s="7" t="str">
        <f>Lista!B9</f>
        <v>Det finns inga närliggande målpunkter</v>
      </c>
      <c r="D35" s="7" t="str">
        <f>Lista!C9</f>
        <v>Det finns inga närliggande bytespunkter</v>
      </c>
      <c r="I35" s="12"/>
      <c r="J35" s="11"/>
      <c r="L35" s="8"/>
    </row>
    <row r="36" spans="2:16" x14ac:dyDescent="0.2">
      <c r="B36" s="16" t="s">
        <v>161</v>
      </c>
      <c r="C36" s="7" t="str">
        <f>Lista!B10</f>
        <v>En klar minoritet uppfyller</v>
      </c>
      <c r="D36" s="7" t="str">
        <f>Lista!C10</f>
        <v>En klar minoritet uppfyller</v>
      </c>
    </row>
    <row r="37" spans="2:16" x14ac:dyDescent="0.2">
      <c r="B37" s="16" t="s">
        <v>1</v>
      </c>
      <c r="C37" s="7" t="str">
        <f>Lista!B11</f>
        <v>Cirka hälften uppfyller</v>
      </c>
      <c r="D37" s="7" t="str">
        <f>Lista!C11</f>
        <v>Cirka hälften uppfyller</v>
      </c>
    </row>
    <row r="38" spans="2:16" x14ac:dyDescent="0.2">
      <c r="B38" s="16" t="s">
        <v>2</v>
      </c>
      <c r="C38" s="7" t="str">
        <f>Lista!B12</f>
        <v>En klar majoritet uppfyller</v>
      </c>
      <c r="D38" s="7" t="str">
        <f>Lista!C12</f>
        <v>En klar majoritet uppfyller</v>
      </c>
    </row>
    <row r="39" spans="2:16" ht="15" x14ac:dyDescent="0.25">
      <c r="B39" s="559" t="s">
        <v>86</v>
      </c>
      <c r="C39" s="559"/>
      <c r="D39" s="559"/>
    </row>
    <row r="40" spans="2:16" x14ac:dyDescent="0.2">
      <c r="B40" s="16" t="s">
        <v>85</v>
      </c>
      <c r="C40" s="7" t="s">
        <v>122</v>
      </c>
      <c r="D40" s="7" t="s">
        <v>47</v>
      </c>
      <c r="G40" s="12"/>
    </row>
    <row r="41" spans="2:16" x14ac:dyDescent="0.2">
      <c r="B41" s="16" t="s">
        <v>161</v>
      </c>
      <c r="C41" s="8">
        <v>0.5</v>
      </c>
      <c r="D41" s="12" t="s">
        <v>80</v>
      </c>
      <c r="G41" s="12"/>
      <c r="L41" s="17"/>
      <c r="P41" s="25"/>
    </row>
    <row r="42" spans="2:16" x14ac:dyDescent="0.2">
      <c r="B42" s="16" t="s">
        <v>1</v>
      </c>
      <c r="C42" s="8">
        <v>0.5</v>
      </c>
      <c r="D42" s="12" t="s">
        <v>81</v>
      </c>
      <c r="K42" s="11"/>
      <c r="L42" s="12"/>
    </row>
    <row r="43" spans="2:16" x14ac:dyDescent="0.2">
      <c r="B43" s="16" t="s">
        <v>2</v>
      </c>
      <c r="C43" s="8">
        <v>0.8</v>
      </c>
      <c r="D43" s="12" t="s">
        <v>82</v>
      </c>
      <c r="G43" s="13"/>
      <c r="K43" s="12"/>
      <c r="L43" s="12"/>
      <c r="M43" s="17"/>
    </row>
    <row r="44" spans="2:16" x14ac:dyDescent="0.2">
      <c r="C44" s="8"/>
      <c r="G44" s="12"/>
      <c r="K44" s="12"/>
      <c r="L44" s="12"/>
    </row>
    <row r="45" spans="2:16" x14ac:dyDescent="0.2">
      <c r="B45" s="16" t="s">
        <v>77</v>
      </c>
      <c r="G45" s="12"/>
      <c r="K45" s="12"/>
      <c r="L45" s="12"/>
    </row>
    <row r="46" spans="2:16" x14ac:dyDescent="0.2">
      <c r="B46" s="16" t="s">
        <v>161</v>
      </c>
      <c r="C46" s="7" t="str">
        <f>Lista!B10</f>
        <v>En klar minoritet uppfyller</v>
      </c>
    </row>
    <row r="47" spans="2:16" x14ac:dyDescent="0.2">
      <c r="B47" s="16" t="s">
        <v>1</v>
      </c>
      <c r="C47" s="7" t="str">
        <f>Lista!B11</f>
        <v>Cirka hälften uppfyller</v>
      </c>
    </row>
    <row r="48" spans="2:16" x14ac:dyDescent="0.2">
      <c r="B48" s="16" t="s">
        <v>2</v>
      </c>
      <c r="C48" s="7" t="str">
        <f>Lista!B12</f>
        <v>En klar majoritet uppfyller</v>
      </c>
    </row>
    <row r="49" spans="2:5" x14ac:dyDescent="0.2">
      <c r="B49" s="31"/>
      <c r="C49" s="22"/>
    </row>
    <row r="50" spans="2:5" x14ac:dyDescent="0.2">
      <c r="B50" s="31"/>
      <c r="C50" s="22"/>
    </row>
    <row r="51" spans="2:5" x14ac:dyDescent="0.2">
      <c r="B51" s="561" t="s">
        <v>10</v>
      </c>
      <c r="C51" s="561"/>
      <c r="D51" s="561"/>
    </row>
    <row r="52" spans="2:5" x14ac:dyDescent="0.2">
      <c r="B52" s="31"/>
      <c r="C52" s="22"/>
    </row>
    <row r="53" spans="2:5" x14ac:dyDescent="0.2">
      <c r="B53" s="31" t="s">
        <v>11</v>
      </c>
      <c r="C53" s="22"/>
      <c r="D53" s="11" t="s">
        <v>94</v>
      </c>
    </row>
    <row r="54" spans="2:5" x14ac:dyDescent="0.2">
      <c r="B54" s="16" t="s">
        <v>161</v>
      </c>
      <c r="C54" s="28">
        <v>0.75</v>
      </c>
      <c r="D54" s="12" t="s">
        <v>95</v>
      </c>
    </row>
    <row r="55" spans="2:5" x14ac:dyDescent="0.2">
      <c r="B55" s="16" t="s">
        <v>1</v>
      </c>
      <c r="C55" s="28">
        <v>0.99</v>
      </c>
      <c r="D55" s="12" t="s">
        <v>96</v>
      </c>
      <c r="E55" s="17"/>
    </row>
    <row r="56" spans="2:5" x14ac:dyDescent="0.2">
      <c r="B56" s="16" t="s">
        <v>2</v>
      </c>
      <c r="C56" s="28">
        <v>1</v>
      </c>
      <c r="D56" s="11">
        <v>1</v>
      </c>
      <c r="E56" s="9"/>
    </row>
    <row r="57" spans="2:5" x14ac:dyDescent="0.2">
      <c r="C57" s="32"/>
      <c r="D57" s="11"/>
      <c r="E57" s="9"/>
    </row>
    <row r="58" spans="2:5" ht="15" x14ac:dyDescent="0.2">
      <c r="B58" s="184" t="s">
        <v>320</v>
      </c>
      <c r="C58" s="187">
        <v>0.5</v>
      </c>
      <c r="D58" s="11" t="s">
        <v>94</v>
      </c>
      <c r="E58" s="9"/>
    </row>
    <row r="59" spans="2:5" x14ac:dyDescent="0.2">
      <c r="B59" s="16" t="s">
        <v>161</v>
      </c>
      <c r="C59" s="32">
        <v>0.75</v>
      </c>
      <c r="D59" s="185" t="s">
        <v>95</v>
      </c>
      <c r="E59" s="9"/>
    </row>
    <row r="60" spans="2:5" x14ac:dyDescent="0.2">
      <c r="B60" s="16" t="s">
        <v>1</v>
      </c>
      <c r="C60" s="32">
        <v>0.99</v>
      </c>
      <c r="D60" s="185" t="s">
        <v>96</v>
      </c>
      <c r="E60" s="9"/>
    </row>
    <row r="61" spans="2:5" x14ac:dyDescent="0.2">
      <c r="B61" s="16" t="s">
        <v>2</v>
      </c>
      <c r="C61" s="32">
        <v>1</v>
      </c>
      <c r="D61" s="11">
        <v>1</v>
      </c>
      <c r="E61" s="9"/>
    </row>
    <row r="62" spans="2:5" x14ac:dyDescent="0.2">
      <c r="E62" s="9"/>
    </row>
    <row r="63" spans="2:5" x14ac:dyDescent="0.2">
      <c r="B63" s="31" t="s">
        <v>12</v>
      </c>
    </row>
    <row r="64" spans="2:5" x14ac:dyDescent="0.2">
      <c r="B64" s="16" t="s">
        <v>161</v>
      </c>
      <c r="C64" s="7" t="str">
        <f>Lista!B16</f>
        <v>Snäva svängar som tvingar inbromsning förekommer på ett flertal platser längs sträckan</v>
      </c>
    </row>
    <row r="65" spans="2:26" x14ac:dyDescent="0.2">
      <c r="B65" s="16" t="s">
        <v>1</v>
      </c>
      <c r="C65" s="7" t="str">
        <f>Lista!B17</f>
        <v>Snäva svängar som tvingar inbromsning förekommer på ett fåtal platser längs sträckan</v>
      </c>
    </row>
    <row r="66" spans="2:26" x14ac:dyDescent="0.2">
      <c r="B66" s="16" t="s">
        <v>2</v>
      </c>
      <c r="C66" s="7" t="str">
        <f>Lista!B18</f>
        <v>Snäva svängar som tvingar inbromsning förekommer nästan inte alls</v>
      </c>
      <c r="S66" s="17"/>
    </row>
    <row r="67" spans="2:26" x14ac:dyDescent="0.2">
      <c r="B67" s="31"/>
      <c r="C67" s="10"/>
      <c r="D67" s="17"/>
    </row>
    <row r="69" spans="2:26" x14ac:dyDescent="0.2">
      <c r="B69" s="16" t="s">
        <v>185</v>
      </c>
      <c r="C69" s="14"/>
      <c r="L69" s="14"/>
      <c r="M69" s="14"/>
      <c r="N69" s="14"/>
      <c r="O69" s="14"/>
      <c r="P69" s="14"/>
      <c r="Q69" s="14"/>
      <c r="R69" s="14"/>
      <c r="S69" s="14"/>
      <c r="T69" s="14"/>
      <c r="U69" s="14"/>
      <c r="V69" s="14"/>
      <c r="W69" s="14"/>
      <c r="X69" s="14"/>
      <c r="Y69" s="14"/>
      <c r="Z69" s="14"/>
    </row>
    <row r="70" spans="2:26" x14ac:dyDescent="0.2">
      <c r="B70" s="16" t="s">
        <v>97</v>
      </c>
      <c r="M70" s="33"/>
      <c r="N70" s="33"/>
      <c r="O70" s="33"/>
      <c r="S70" s="33"/>
      <c r="T70" s="33"/>
      <c r="U70" s="33"/>
    </row>
    <row r="71" spans="2:26" x14ac:dyDescent="0.2">
      <c r="B71" s="7" t="s">
        <v>14</v>
      </c>
      <c r="C71" s="7" t="s">
        <v>101</v>
      </c>
      <c r="D71" s="7" t="s">
        <v>58</v>
      </c>
      <c r="E71" s="7" t="s">
        <v>101</v>
      </c>
      <c r="F71" s="7" t="s">
        <v>58</v>
      </c>
      <c r="L71" s="18"/>
      <c r="M71" s="26"/>
      <c r="N71" s="26"/>
      <c r="O71" s="26"/>
      <c r="S71" s="33"/>
      <c r="T71" s="33"/>
      <c r="U71" s="33"/>
    </row>
    <row r="72" spans="2:26" x14ac:dyDescent="0.2">
      <c r="B72" s="16" t="s">
        <v>161</v>
      </c>
      <c r="C72" s="8"/>
      <c r="D72" s="8"/>
      <c r="E72" s="7" t="s">
        <v>103</v>
      </c>
      <c r="F72" s="7" t="s">
        <v>105</v>
      </c>
      <c r="L72" s="18"/>
      <c r="P72" s="27"/>
      <c r="Q72" s="29"/>
      <c r="S72" s="11"/>
      <c r="T72" s="11"/>
      <c r="U72" s="11"/>
    </row>
    <row r="73" spans="2:26" x14ac:dyDescent="0.2">
      <c r="B73" s="16" t="s">
        <v>1</v>
      </c>
      <c r="C73" s="8">
        <v>0</v>
      </c>
      <c r="D73" s="8">
        <v>0.2</v>
      </c>
      <c r="E73" s="7" t="s">
        <v>102</v>
      </c>
      <c r="F73" s="7" t="s">
        <v>104</v>
      </c>
    </row>
    <row r="74" spans="2:26" x14ac:dyDescent="0.2">
      <c r="B74" s="16" t="s">
        <v>2</v>
      </c>
      <c r="C74" s="8">
        <v>0.5</v>
      </c>
      <c r="D74" s="8">
        <v>0.5</v>
      </c>
      <c r="E74" s="7" t="s">
        <v>224</v>
      </c>
      <c r="F74" s="7" t="s">
        <v>225</v>
      </c>
      <c r="M74" s="33"/>
      <c r="N74" s="33"/>
      <c r="O74" s="33"/>
    </row>
    <row r="75" spans="2:26" x14ac:dyDescent="0.2">
      <c r="B75" s="7"/>
      <c r="M75" s="33"/>
      <c r="N75" s="33"/>
      <c r="O75" s="33"/>
    </row>
    <row r="76" spans="2:26" x14ac:dyDescent="0.2">
      <c r="B76" s="7" t="s">
        <v>106</v>
      </c>
      <c r="C76" s="7" t="s">
        <v>101</v>
      </c>
      <c r="D76" s="7" t="s">
        <v>58</v>
      </c>
      <c r="E76" s="7" t="s">
        <v>101</v>
      </c>
      <c r="F76" s="7" t="s">
        <v>58</v>
      </c>
      <c r="M76" s="33"/>
      <c r="N76" s="33"/>
      <c r="O76" s="33"/>
    </row>
    <row r="77" spans="2:26" x14ac:dyDescent="0.2">
      <c r="B77" s="16" t="s">
        <v>161</v>
      </c>
      <c r="C77" s="8"/>
      <c r="F77" s="16"/>
      <c r="M77" s="33"/>
      <c r="N77" s="33"/>
      <c r="O77" s="33"/>
    </row>
    <row r="78" spans="2:26" x14ac:dyDescent="0.2">
      <c r="B78" s="7" t="s">
        <v>1</v>
      </c>
      <c r="C78" s="8">
        <v>0.75</v>
      </c>
      <c r="E78" s="16" t="s">
        <v>107</v>
      </c>
      <c r="F78" s="16" t="s">
        <v>226</v>
      </c>
      <c r="M78" s="33"/>
      <c r="N78" s="33"/>
      <c r="O78" s="33"/>
      <c r="Q78" s="29"/>
      <c r="R78" s="32"/>
    </row>
    <row r="79" spans="2:26" x14ac:dyDescent="0.2">
      <c r="B79" s="7" t="s">
        <v>2</v>
      </c>
      <c r="C79" s="8">
        <v>0.9</v>
      </c>
      <c r="D79" s="8">
        <v>0.5</v>
      </c>
      <c r="E79" s="16" t="s">
        <v>108</v>
      </c>
      <c r="F79" s="16" t="s">
        <v>109</v>
      </c>
      <c r="M79" s="33"/>
      <c r="N79" s="33"/>
      <c r="O79" s="33"/>
    </row>
    <row r="80" spans="2:26" x14ac:dyDescent="0.2">
      <c r="M80" s="33"/>
      <c r="N80" s="33"/>
      <c r="O80" s="33"/>
    </row>
    <row r="81" spans="2:19" x14ac:dyDescent="0.2">
      <c r="B81" s="16" t="s">
        <v>110</v>
      </c>
      <c r="Q81" s="17"/>
    </row>
    <row r="82" spans="2:19" x14ac:dyDescent="0.2">
      <c r="B82" s="16" t="str">
        <f>""</f>
        <v/>
      </c>
      <c r="C82" s="7" t="str">
        <f>Lista!B21</f>
        <v>Det finns inga busshpl längs SCV</v>
      </c>
    </row>
    <row r="83" spans="2:19" x14ac:dyDescent="0.2">
      <c r="B83" s="16" t="s">
        <v>162</v>
      </c>
      <c r="C83" s="7" t="str">
        <f>Lista!B22</f>
        <v>Vid majoriteten av busshpl längs SCV saknas en tydlig utformning för att undvika konflikter med bussresenärer</v>
      </c>
    </row>
    <row r="84" spans="2:19" x14ac:dyDescent="0.2">
      <c r="B84" s="16" t="s">
        <v>1</v>
      </c>
      <c r="C84" s="7" t="str">
        <f>Lista!B23</f>
        <v>Vid enstaka busshpl längs SCV saknas en tydlig utformning för att undvika konflikter med bussresenärer</v>
      </c>
      <c r="S84" s="17"/>
    </row>
    <row r="85" spans="2:19" x14ac:dyDescent="0.2">
      <c r="B85" s="16" t="s">
        <v>2</v>
      </c>
      <c r="C85" s="7" t="str">
        <f>Lista!B24</f>
        <v>Stråket är utformat för att minska konflikter med hpl, vanligast genom att lägga stråket bakom hpl</v>
      </c>
    </row>
    <row r="87" spans="2:19" x14ac:dyDescent="0.2">
      <c r="B87" s="16" t="s">
        <v>15</v>
      </c>
    </row>
    <row r="88" spans="2:19" x14ac:dyDescent="0.2">
      <c r="B88" s="16" t="s">
        <v>162</v>
      </c>
      <c r="C88" s="7" t="str">
        <f>Lista!B28</f>
        <v>Buskage eller enkelt åtgärdade hinder utmed stråket som hindrar sikt förekommer vid ett flertal platser</v>
      </c>
    </row>
    <row r="89" spans="2:19" x14ac:dyDescent="0.2">
      <c r="B89" s="16" t="s">
        <v>1</v>
      </c>
      <c r="C89" s="7" t="str">
        <f>Lista!B29</f>
        <v>Buskage eller enkelt åtgärdade hinder utmed stråket som hindrar sikt förekommer sällan</v>
      </c>
    </row>
    <row r="90" spans="2:19" x14ac:dyDescent="0.2">
      <c r="B90" s="16" t="s">
        <v>2</v>
      </c>
      <c r="C90" s="7" t="str">
        <f>Lista!B30</f>
        <v>Inga sikthinder förekommer</v>
      </c>
    </row>
    <row r="92" spans="2:19" x14ac:dyDescent="0.2">
      <c r="B92" s="54" t="s">
        <v>16</v>
      </c>
      <c r="C92" s="55"/>
      <c r="D92" s="55"/>
      <c r="E92" s="55"/>
      <c r="F92" s="55"/>
      <c r="G92" s="55"/>
      <c r="H92" s="55"/>
      <c r="I92" s="55"/>
      <c r="J92" s="14"/>
      <c r="K92" s="14"/>
      <c r="L92" s="14"/>
      <c r="M92" s="14"/>
      <c r="N92" s="14"/>
      <c r="O92" s="14"/>
      <c r="P92" s="14"/>
      <c r="Q92" s="14"/>
      <c r="R92" s="14"/>
    </row>
    <row r="93" spans="2:19" x14ac:dyDescent="0.2">
      <c r="B93" s="16" t="s">
        <v>17</v>
      </c>
      <c r="C93" s="7" t="s">
        <v>125</v>
      </c>
      <c r="E93" s="7" t="s">
        <v>126</v>
      </c>
    </row>
    <row r="94" spans="2:19" x14ac:dyDescent="0.2">
      <c r="B94" s="16" t="s">
        <v>33</v>
      </c>
      <c r="C94" s="7">
        <f>Utvärderingsverktyg!C166</f>
        <v>0</v>
      </c>
      <c r="D94" s="8">
        <v>1</v>
      </c>
      <c r="E94" s="8" t="e">
        <f>(C94*D94+C95*D95+C96*D96+C97*D97+C98*D98+C99*D99)/Utvärderingsverktyg!C14</f>
        <v>#DIV/0!</v>
      </c>
      <c r="F94" s="7" t="s">
        <v>41</v>
      </c>
      <c r="G94" s="8">
        <v>0.5</v>
      </c>
      <c r="H94" s="19" t="s">
        <v>23</v>
      </c>
    </row>
    <row r="95" spans="2:19" x14ac:dyDescent="0.2">
      <c r="B95" s="16" t="s">
        <v>34</v>
      </c>
      <c r="C95" s="7">
        <f>Utvärderingsverktyg!C167</f>
        <v>0</v>
      </c>
      <c r="D95" s="8">
        <v>0.75</v>
      </c>
      <c r="F95" s="7" t="s">
        <v>1</v>
      </c>
      <c r="G95" s="8">
        <v>0.5</v>
      </c>
      <c r="H95" s="21" t="s">
        <v>123</v>
      </c>
      <c r="R95" s="20"/>
    </row>
    <row r="96" spans="2:19" x14ac:dyDescent="0.2">
      <c r="B96" s="16" t="s">
        <v>35</v>
      </c>
      <c r="C96" s="7">
        <f>Utvärderingsverktyg!C168</f>
        <v>0</v>
      </c>
      <c r="D96" s="8">
        <v>0.5</v>
      </c>
      <c r="F96" s="7" t="s">
        <v>2</v>
      </c>
      <c r="G96" s="8">
        <v>0.75</v>
      </c>
      <c r="H96" s="21" t="s">
        <v>124</v>
      </c>
      <c r="R96" s="20"/>
    </row>
    <row r="97" spans="2:18" x14ac:dyDescent="0.2">
      <c r="B97" s="16" t="s">
        <v>36</v>
      </c>
      <c r="C97" s="7">
        <f>Utvärderingsverktyg!C169</f>
        <v>0</v>
      </c>
      <c r="D97" s="8">
        <v>0.25</v>
      </c>
      <c r="R97" s="20"/>
    </row>
    <row r="98" spans="2:18" x14ac:dyDescent="0.2">
      <c r="B98" s="16" t="s">
        <v>37</v>
      </c>
      <c r="C98" s="7">
        <f>Utvärderingsverktyg!C170</f>
        <v>0</v>
      </c>
      <c r="D98" s="8">
        <v>0</v>
      </c>
    </row>
    <row r="99" spans="2:18" x14ac:dyDescent="0.2">
      <c r="B99" s="16" t="s">
        <v>38</v>
      </c>
      <c r="C99" s="7">
        <f>Utvärderingsverktyg!C171</f>
        <v>0</v>
      </c>
      <c r="D99" s="8">
        <v>0</v>
      </c>
      <c r="I99" s="562"/>
      <c r="J99" s="11"/>
    </row>
    <row r="100" spans="2:18" x14ac:dyDescent="0.2">
      <c r="B100" s="31"/>
      <c r="C100" s="23"/>
      <c r="I100" s="562"/>
      <c r="J100" s="11"/>
    </row>
    <row r="101" spans="2:18" x14ac:dyDescent="0.2">
      <c r="B101" s="31" t="s">
        <v>18</v>
      </c>
      <c r="C101" s="10"/>
      <c r="D101" s="37"/>
      <c r="E101" s="37"/>
      <c r="G101" s="8"/>
      <c r="I101" s="12"/>
      <c r="J101" s="11"/>
    </row>
    <row r="102" spans="2:18" x14ac:dyDescent="0.2">
      <c r="B102" s="16" t="s">
        <v>42</v>
      </c>
      <c r="D102" s="37" t="s">
        <v>125</v>
      </c>
      <c r="E102" s="37" t="s">
        <v>47</v>
      </c>
      <c r="F102" s="7" t="s">
        <v>161</v>
      </c>
      <c r="G102" s="7" t="s">
        <v>1</v>
      </c>
      <c r="H102" s="7" t="s">
        <v>2</v>
      </c>
      <c r="J102" s="17"/>
      <c r="M102" s="12"/>
    </row>
    <row r="103" spans="2:18" x14ac:dyDescent="0.2">
      <c r="B103" s="16" t="s">
        <v>45</v>
      </c>
      <c r="C103" s="7" t="s">
        <v>41</v>
      </c>
      <c r="D103" s="37" t="str">
        <f>Utvärderingsverktyg!C176</f>
        <v/>
      </c>
      <c r="E103" s="38">
        <f>IF(D103="",0,D103/Utvärderingsverktyg!$C$14)</f>
        <v>0</v>
      </c>
      <c r="F103" s="8">
        <v>0.05</v>
      </c>
      <c r="G103" s="8">
        <v>0.1</v>
      </c>
      <c r="H103" s="8">
        <v>0.05</v>
      </c>
      <c r="J103" s="7" t="e">
        <f>IF((AND('Värden för bedömning'!E103&lt;='Värden för bedömning'!H103,'Värden för bedömning'!E104&lt;='Värden för bedömning'!H104,'Värden för bedömning'!E105&lt;='Värden för bedömning'!H105,'Värden för bedömning'!E106&lt;='Värden för bedömning'!H106)),'Värden för bedömning'!H102,
IF(AND('Värden för bedömning'!E103&lt;='Värden för bedömning'!G103,'Värden för bedömning'!E104&lt;='Värden för bedömning'!G104,'Värden för bedömning'!E105&lt;='Värden för bedömning'!G105,'Värden för bedömning'!E106&lt;='Värden för bedömning'!G106),'Värden för bedömning'!G102,'Värden för bedömning'!F102))</f>
        <v>#DIV/0!</v>
      </c>
      <c r="M103" s="12"/>
    </row>
    <row r="104" spans="2:18" x14ac:dyDescent="0.2">
      <c r="B104" s="16" t="s">
        <v>44</v>
      </c>
      <c r="C104" s="7" t="s">
        <v>1</v>
      </c>
      <c r="D104" s="37" t="str">
        <f>Utvärderingsverktyg!C177</f>
        <v/>
      </c>
      <c r="E104" s="38" t="str">
        <f>IF(D104="","",D104/Utvärderingsverktyg!$C$14)</f>
        <v/>
      </c>
      <c r="F104" s="8">
        <v>0.1</v>
      </c>
      <c r="G104" s="8">
        <v>0.05</v>
      </c>
      <c r="H104" s="8">
        <v>0.05</v>
      </c>
      <c r="M104" s="12"/>
    </row>
    <row r="105" spans="2:18" x14ac:dyDescent="0.2">
      <c r="B105" s="16" t="s">
        <v>43</v>
      </c>
      <c r="C105" s="7" t="s">
        <v>2</v>
      </c>
      <c r="D105" s="37" t="str">
        <f>Utvärderingsverktyg!C178</f>
        <v/>
      </c>
      <c r="E105" s="38">
        <f>IF(D105="",0,D105/Utvärderingsverktyg!$C$14)</f>
        <v>0</v>
      </c>
      <c r="F105" s="8">
        <v>0.1</v>
      </c>
      <c r="G105" s="8">
        <v>0.05</v>
      </c>
      <c r="H105" s="8">
        <v>0</v>
      </c>
      <c r="M105" s="12"/>
    </row>
    <row r="106" spans="2:18" x14ac:dyDescent="0.2">
      <c r="B106" s="31"/>
      <c r="C106" s="10"/>
      <c r="D106" s="7">
        <f>SUM(D103:D105)</f>
        <v>0</v>
      </c>
      <c r="E106" s="38" t="e">
        <f>IF(D106="","",D106/Utvärderingsverktyg!$C$14)</f>
        <v>#DIV/0!</v>
      </c>
      <c r="F106" s="8">
        <v>0.15</v>
      </c>
      <c r="G106" s="8">
        <v>0.1</v>
      </c>
      <c r="H106" s="8">
        <v>0.05</v>
      </c>
      <c r="K106" s="12"/>
      <c r="L106" s="11"/>
    </row>
    <row r="107" spans="2:18" x14ac:dyDescent="0.2">
      <c r="G107" s="8"/>
      <c r="K107" s="12"/>
      <c r="L107" s="11"/>
    </row>
    <row r="108" spans="2:18" x14ac:dyDescent="0.2">
      <c r="B108" s="31" t="s">
        <v>19</v>
      </c>
      <c r="C108" s="31" t="s">
        <v>127</v>
      </c>
      <c r="D108" s="7" t="s">
        <v>63</v>
      </c>
      <c r="E108" s="7" t="s">
        <v>133</v>
      </c>
      <c r="G108" s="8"/>
      <c r="I108" s="12"/>
      <c r="J108" s="11"/>
    </row>
    <row r="109" spans="2:18" x14ac:dyDescent="0.2">
      <c r="B109" s="16" t="s">
        <v>162</v>
      </c>
      <c r="C109" s="7" t="str">
        <f>Lista!B34</f>
        <v>Längs sträckan finns det få gröna kvaliteter</v>
      </c>
      <c r="D109" s="7" t="str">
        <f>Lista!B40</f>
        <v>Längs sträckan finns flera bullriga partier</v>
      </c>
      <c r="E109" s="7" t="str">
        <f>Lista!B46</f>
        <v>Längs sträckan är omgivningen inte vacker</v>
      </c>
      <c r="G109" s="77"/>
      <c r="H109" s="77"/>
      <c r="I109" s="12"/>
      <c r="J109" s="11"/>
    </row>
    <row r="110" spans="2:18" x14ac:dyDescent="0.2">
      <c r="B110" s="16" t="s">
        <v>1</v>
      </c>
      <c r="C110" s="7" t="str">
        <f>Lista!B35</f>
        <v>Längs sträckan finns vissa gröna kvaliteter</v>
      </c>
      <c r="D110" s="7" t="str">
        <f>Lista!B41</f>
        <v>Längs sträckan finns några bullriga partier</v>
      </c>
      <c r="E110" s="7" t="str">
        <f>Lista!B47</f>
        <v>Längs sträckan har omgivningen vackra inslag</v>
      </c>
      <c r="G110" s="8"/>
      <c r="I110" s="12"/>
      <c r="J110" s="11"/>
    </row>
    <row r="111" spans="2:18" x14ac:dyDescent="0.2">
      <c r="B111" s="16" t="s">
        <v>2</v>
      </c>
      <c r="C111" s="7" t="str">
        <f>Lista!B36</f>
        <v>Längs sträckan finns det gott om gröna kvaliteter</v>
      </c>
      <c r="D111" s="7" t="str">
        <f>Lista!B42</f>
        <v>Längs sträckan finns få bullriga parter</v>
      </c>
      <c r="E111" s="7" t="str">
        <f>Lista!B48</f>
        <v>Längs sträckan är omgivningen vacker</v>
      </c>
    </row>
    <row r="112" spans="2:18" x14ac:dyDescent="0.2">
      <c r="C112" s="35"/>
    </row>
    <row r="113" spans="2:16" x14ac:dyDescent="0.2">
      <c r="B113" s="31" t="s">
        <v>20</v>
      </c>
      <c r="C113" s="23" t="s">
        <v>143</v>
      </c>
    </row>
    <row r="114" spans="2:16" x14ac:dyDescent="0.2">
      <c r="B114" s="16" t="s">
        <v>162</v>
      </c>
      <c r="C114" s="7" t="str">
        <f>Lista!B52</f>
        <v>Genomförs inte</v>
      </c>
      <c r="D114" s="7" t="str">
        <f>Lista!C52</f>
        <v>Åtgärder för snöröjning når inte upp till steg 1 eller 2</v>
      </c>
    </row>
    <row r="115" spans="2:16" x14ac:dyDescent="0.2">
      <c r="B115" s="16" t="s">
        <v>1</v>
      </c>
      <c r="C115" s="7" t="str">
        <f>Lista!B53</f>
        <v>Genomförs men är ej prioriterad</v>
      </c>
      <c r="D115" s="7" t="str">
        <f>Lista!C53</f>
        <v>Åtgärder når upp till eller motsvarar steg 1</v>
      </c>
      <c r="I115" s="12"/>
      <c r="J115" s="11"/>
    </row>
    <row r="116" spans="2:16" x14ac:dyDescent="0.2">
      <c r="B116" s="16" t="s">
        <v>2</v>
      </c>
      <c r="C116" s="7" t="str">
        <f>Lista!B54</f>
        <v>Genomförs och är prioriterad</v>
      </c>
      <c r="D116" s="7" t="str">
        <f>Lista!C54</f>
        <v>Åtgärder når upp till eller motsvarar steg 2</v>
      </c>
      <c r="L116" s="8"/>
    </row>
    <row r="117" spans="2:16" x14ac:dyDescent="0.2">
      <c r="B117" s="31"/>
      <c r="C117" s="23"/>
      <c r="G117" s="8"/>
      <c r="L117" s="8"/>
    </row>
    <row r="118" spans="2:16" x14ac:dyDescent="0.2">
      <c r="B118" s="31" t="s">
        <v>21</v>
      </c>
      <c r="C118" s="23" t="s">
        <v>52</v>
      </c>
      <c r="D118" s="7" t="s">
        <v>304</v>
      </c>
      <c r="E118" s="7" t="s">
        <v>305</v>
      </c>
      <c r="G118" s="8"/>
      <c r="L118" s="8"/>
    </row>
    <row r="119" spans="2:16" x14ac:dyDescent="0.2">
      <c r="B119" s="193" t="str">
        <f>""</f>
        <v/>
      </c>
      <c r="C119" s="7" t="str">
        <f>Lista!B58</f>
        <v>Det finns inga målpunkter längs sträckan</v>
      </c>
      <c r="D119" s="7" t="str">
        <f>Lista!B65</f>
        <v>Det finns inga cykelparkeringar längs sträckan</v>
      </c>
      <c r="E119" s="7" t="str">
        <f>Lista!C65</f>
        <v>Det finns inga cykelparkeringar längs sträckan</v>
      </c>
      <c r="G119" s="8"/>
      <c r="L119" s="8"/>
    </row>
    <row r="120" spans="2:16" x14ac:dyDescent="0.2">
      <c r="B120" s="16" t="s">
        <v>162</v>
      </c>
      <c r="C120" s="7" t="str">
        <f>Lista!B59</f>
        <v>Det saknas cykelparkeringsplatser vid målpunkter längs sträckan</v>
      </c>
      <c r="D120" s="7" t="str">
        <f>Lista!B66</f>
        <v>Få eller inga av parkeringsplatserna har väderskydd</v>
      </c>
      <c r="E120" s="7" t="str">
        <f>Lista!C66</f>
        <v>Få eller inga av parkeringsplatserna möjliggör låsande i ram</v>
      </c>
      <c r="G120" s="8"/>
      <c r="L120" s="8"/>
    </row>
    <row r="121" spans="2:16" x14ac:dyDescent="0.2">
      <c r="B121" s="16" t="s">
        <v>1</v>
      </c>
      <c r="C121" s="7" t="str">
        <f>Lista!B60</f>
        <v>Det finns tillräckligt cykelparkeringsplatser vid målpunkter längs sträckan</v>
      </c>
      <c r="D121" s="7" t="str">
        <f>Lista!B67</f>
        <v>Några av parkeringsplatserna väderskydd</v>
      </c>
      <c r="E121" s="7" t="str">
        <f>Lista!C67</f>
        <v>Några av parkeringsplatserna möjliggör låsande i ram</v>
      </c>
    </row>
    <row r="122" spans="2:16" x14ac:dyDescent="0.2">
      <c r="B122" s="16" t="s">
        <v>2</v>
      </c>
      <c r="C122" s="7" t="str">
        <f>Lista!B61</f>
        <v>Det finns ett väl tilltaget antal cykelparkeringsplatser vid målpunkter längs sträckan</v>
      </c>
      <c r="D122" s="7" t="str">
        <f>Lista!B68</f>
        <v>En majoritet av parkeringsplatserna har väderskydd</v>
      </c>
      <c r="E122" s="7" t="str">
        <f>Lista!C68</f>
        <v>En majoritet av parkeringsplatserna möjliggör låsande i ram</v>
      </c>
    </row>
    <row r="123" spans="2:16" x14ac:dyDescent="0.2">
      <c r="B123" s="31"/>
      <c r="C123" s="35"/>
      <c r="G123" s="8"/>
      <c r="L123" s="8"/>
    </row>
    <row r="124" spans="2:16" x14ac:dyDescent="0.2">
      <c r="B124" s="31" t="s">
        <v>22</v>
      </c>
      <c r="C124" s="42" t="s">
        <v>154</v>
      </c>
      <c r="D124" s="7" t="s">
        <v>155</v>
      </c>
      <c r="G124" s="8"/>
      <c r="L124" s="8"/>
      <c r="P124" s="8"/>
    </row>
    <row r="125" spans="2:16" x14ac:dyDescent="0.2">
      <c r="B125" s="16" t="s">
        <v>162</v>
      </c>
      <c r="C125" s="35" t="str">
        <f>Lista!B72</f>
        <v>Det finns inga servicestationer längs sträckan</v>
      </c>
      <c r="D125" s="7" t="str">
        <f>Lista!B78</f>
        <v>Det finns inga cykelpumpar längs sträckan</v>
      </c>
      <c r="L125" s="8"/>
    </row>
    <row r="126" spans="2:16" x14ac:dyDescent="0.2">
      <c r="B126" s="16" t="s">
        <v>1</v>
      </c>
      <c r="C126" s="35" t="str">
        <f>Lista!B73</f>
        <v>Det finns en servicestation längs sträckan</v>
      </c>
      <c r="D126" s="7" t="str">
        <f>Lista!B79</f>
        <v>Det finns en cykelpump längs sträckan</v>
      </c>
      <c r="I126" s="12"/>
      <c r="J126" s="11"/>
      <c r="L126" s="8"/>
    </row>
    <row r="127" spans="2:16" x14ac:dyDescent="0.2">
      <c r="B127" s="16" t="s">
        <v>2</v>
      </c>
      <c r="C127" s="35" t="str">
        <f>Lista!B74</f>
        <v>Det finns två eller fler servicestationer längs sträckan</v>
      </c>
      <c r="D127" s="7" t="str">
        <f>Lista!B80</f>
        <v>Det finns cykelpumpar vid respektive ände av sträckan, och/eller vid strategiska platser</v>
      </c>
    </row>
    <row r="128" spans="2:16" x14ac:dyDescent="0.2">
      <c r="D128" s="17"/>
    </row>
    <row r="129" spans="2:16" x14ac:dyDescent="0.2">
      <c r="B129" s="54" t="s">
        <v>24</v>
      </c>
      <c r="C129" s="55"/>
      <c r="D129" s="55"/>
      <c r="E129" s="55"/>
      <c r="F129" s="55"/>
      <c r="G129" s="55"/>
      <c r="H129" s="55"/>
      <c r="I129" s="55"/>
    </row>
    <row r="131" spans="2:16" x14ac:dyDescent="0.2">
      <c r="B131" s="31" t="s">
        <v>25</v>
      </c>
      <c r="C131" s="42" t="s">
        <v>160</v>
      </c>
      <c r="H131" s="17"/>
    </row>
    <row r="132" spans="2:16" x14ac:dyDescent="0.2">
      <c r="B132" s="16" t="s">
        <v>161</v>
      </c>
      <c r="C132" s="46">
        <v>2</v>
      </c>
      <c r="D132" s="7" t="s">
        <v>54</v>
      </c>
      <c r="F132" s="558"/>
      <c r="G132" s="558"/>
    </row>
    <row r="133" spans="2:16" x14ac:dyDescent="0.2">
      <c r="B133" s="16" t="s">
        <v>1</v>
      </c>
      <c r="C133" s="46">
        <v>1</v>
      </c>
      <c r="D133" s="7" t="s">
        <v>54</v>
      </c>
      <c r="F133" s="558"/>
      <c r="G133" s="558"/>
      <c r="P133" s="556"/>
    </row>
    <row r="134" spans="2:16" x14ac:dyDescent="0.2">
      <c r="B134" s="16" t="s">
        <v>2</v>
      </c>
      <c r="C134" s="46">
        <v>0</v>
      </c>
      <c r="D134" s="7" t="s">
        <v>61</v>
      </c>
      <c r="F134" s="557"/>
      <c r="G134" s="557"/>
      <c r="P134" s="556"/>
    </row>
    <row r="135" spans="2:16" x14ac:dyDescent="0.2">
      <c r="B135" s="31"/>
      <c r="C135" s="32"/>
      <c r="D135" s="17"/>
      <c r="E135" s="17"/>
      <c r="F135" s="557"/>
      <c r="G135" s="557"/>
    </row>
    <row r="136" spans="2:16" x14ac:dyDescent="0.2">
      <c r="B136" s="181" t="s">
        <v>29</v>
      </c>
      <c r="C136" s="182"/>
      <c r="D136" s="3"/>
      <c r="F136" s="12"/>
      <c r="G136" s="12"/>
    </row>
    <row r="137" spans="2:16" x14ac:dyDescent="0.2">
      <c r="B137" s="183" t="s">
        <v>161</v>
      </c>
      <c r="C137" s="182" t="str">
        <f>Lista!B84</f>
        <v>Stråket saknar belysning</v>
      </c>
      <c r="D137" s="182" t="str">
        <f>Lista!C84</f>
        <v>Stråket saknar reflekterande kontrastmålning</v>
      </c>
      <c r="F137" s="12"/>
      <c r="G137" s="12"/>
    </row>
    <row r="138" spans="2:16" x14ac:dyDescent="0.2">
      <c r="B138" s="183" t="s">
        <v>1</v>
      </c>
      <c r="C138" s="182" t="str">
        <f>Lista!B85</f>
        <v>Belysning vid korsningar, hpl, passager samt belysning i tätort finns</v>
      </c>
      <c r="D138" s="182" t="str">
        <f>Lista!C85</f>
        <v>Reflekterande kontrastmålning vid korsningar, hpl samt passager</v>
      </c>
    </row>
    <row r="139" spans="2:16" x14ac:dyDescent="0.2">
      <c r="B139" s="183" t="s">
        <v>2</v>
      </c>
      <c r="C139" s="182" t="str">
        <f>Lista!B86</f>
        <v>Hela stråket är belyst</v>
      </c>
      <c r="D139" s="182" t="str">
        <f>Lista!C86</f>
        <v>Hela stråket har reflekterande kontrastmålning</v>
      </c>
    </row>
    <row r="141" spans="2:16" x14ac:dyDescent="0.2">
      <c r="B141" s="31" t="s">
        <v>55</v>
      </c>
      <c r="C141" s="36"/>
    </row>
    <row r="142" spans="2:16" x14ac:dyDescent="0.2">
      <c r="B142" s="16" t="s">
        <v>161</v>
      </c>
      <c r="C142" s="50" t="str">
        <f>Lista!B90</f>
        <v>Passager längs stråket saknar belysning. Platser längs stråket upplevs otrygga</v>
      </c>
    </row>
    <row r="143" spans="2:16" x14ac:dyDescent="0.2">
      <c r="B143" s="16" t="s">
        <v>1</v>
      </c>
      <c r="C143" s="50" t="str">
        <f>Lista!B91</f>
        <v>Det finns en plan för att åtgärda buskage, tunnlar eller byggnader som kan upplevas otrygga</v>
      </c>
    </row>
    <row r="144" spans="2:16" x14ac:dyDescent="0.2">
      <c r="B144" s="16" t="s">
        <v>2</v>
      </c>
      <c r="C144" s="50" t="str">
        <f>Lista!B92</f>
        <v>Buskage, tunnlar eller byggnader utmed stråket är utformade på ett sätt som känns tryggt</v>
      </c>
    </row>
    <row r="145" spans="2:18" x14ac:dyDescent="0.2">
      <c r="B145" s="31"/>
      <c r="C145" s="36"/>
    </row>
    <row r="146" spans="2:18" x14ac:dyDescent="0.2">
      <c r="B146" s="16" t="s">
        <v>27</v>
      </c>
      <c r="C146" s="29" t="s">
        <v>167</v>
      </c>
      <c r="D146" s="29" t="s">
        <v>168</v>
      </c>
    </row>
    <row r="147" spans="2:18" x14ac:dyDescent="0.2">
      <c r="B147" s="16" t="s">
        <v>161</v>
      </c>
      <c r="C147" s="32">
        <v>0</v>
      </c>
      <c r="D147" s="32">
        <v>0.1</v>
      </c>
      <c r="E147" s="17"/>
      <c r="K147" s="17"/>
    </row>
    <row r="148" spans="2:18" x14ac:dyDescent="0.2">
      <c r="B148" s="16" t="s">
        <v>1</v>
      </c>
      <c r="C148" s="32">
        <v>0</v>
      </c>
      <c r="D148" s="32">
        <v>0.1</v>
      </c>
      <c r="E148" s="9"/>
    </row>
    <row r="149" spans="2:18" x14ac:dyDescent="0.2">
      <c r="B149" s="16" t="s">
        <v>2</v>
      </c>
      <c r="C149" s="32">
        <v>0</v>
      </c>
      <c r="D149" s="32">
        <v>0.05</v>
      </c>
      <c r="E149" s="9"/>
    </row>
    <row r="150" spans="2:18" x14ac:dyDescent="0.2">
      <c r="B150" s="49"/>
      <c r="C150" s="32"/>
      <c r="E150" s="9"/>
    </row>
    <row r="151" spans="2:18" x14ac:dyDescent="0.2">
      <c r="B151" s="49"/>
      <c r="C151" s="24"/>
      <c r="D151" s="17"/>
      <c r="E151" s="9"/>
    </row>
    <row r="152" spans="2:18" x14ac:dyDescent="0.2">
      <c r="B152" s="49"/>
      <c r="C152" s="24"/>
      <c r="D152" s="17"/>
      <c r="E152" s="9"/>
    </row>
    <row r="153" spans="2:18" x14ac:dyDescent="0.2">
      <c r="B153" s="49"/>
      <c r="C153" s="24"/>
      <c r="D153" s="17"/>
      <c r="E153" s="9"/>
    </row>
    <row r="154" spans="2:18" x14ac:dyDescent="0.2">
      <c r="B154" s="49"/>
      <c r="C154" s="24"/>
      <c r="D154" s="17"/>
      <c r="E154" s="9"/>
    </row>
    <row r="155" spans="2:18" x14ac:dyDescent="0.2">
      <c r="B155" s="49"/>
      <c r="C155" s="24"/>
      <c r="D155" s="17"/>
      <c r="E155" s="9"/>
    </row>
    <row r="157" spans="2:18" x14ac:dyDescent="0.2">
      <c r="C157" s="14"/>
      <c r="D157" s="14"/>
      <c r="E157" s="14"/>
      <c r="F157" s="14"/>
      <c r="G157" s="14"/>
      <c r="H157" s="14"/>
      <c r="I157" s="14"/>
      <c r="J157" s="14"/>
      <c r="K157" s="14"/>
      <c r="L157" s="14"/>
      <c r="M157" s="14"/>
      <c r="N157" s="14"/>
      <c r="O157" s="14"/>
      <c r="P157" s="14"/>
      <c r="Q157" s="14"/>
      <c r="R157" s="14"/>
    </row>
    <row r="158" spans="2:18" x14ac:dyDescent="0.2">
      <c r="B158" s="23"/>
      <c r="C158" s="23"/>
    </row>
    <row r="159" spans="2:18" x14ac:dyDescent="0.2">
      <c r="B159" s="23"/>
      <c r="C159" s="23"/>
      <c r="E159" s="33"/>
      <c r="F159" s="33"/>
    </row>
    <row r="160" spans="2:18" x14ac:dyDescent="0.2">
      <c r="B160" s="23"/>
      <c r="C160" s="23"/>
      <c r="E160" s="33"/>
      <c r="F160" s="33"/>
    </row>
    <row r="161" spans="2:10" x14ac:dyDescent="0.2">
      <c r="B161" s="23"/>
      <c r="C161" s="23"/>
    </row>
    <row r="162" spans="2:10" x14ac:dyDescent="0.2">
      <c r="B162" s="23"/>
      <c r="C162" s="23"/>
    </row>
    <row r="163" spans="2:10" x14ac:dyDescent="0.2">
      <c r="B163" s="31"/>
      <c r="C163" s="29"/>
    </row>
    <row r="164" spans="2:10" x14ac:dyDescent="0.2">
      <c r="B164" s="31"/>
      <c r="C164" s="29"/>
    </row>
    <row r="165" spans="2:10" x14ac:dyDescent="0.2">
      <c r="B165" s="23"/>
      <c r="C165" s="36"/>
    </row>
    <row r="166" spans="2:10" x14ac:dyDescent="0.2">
      <c r="B166" s="23"/>
      <c r="C166" s="36"/>
    </row>
    <row r="167" spans="2:10" x14ac:dyDescent="0.2">
      <c r="B167" s="23"/>
      <c r="C167" s="36"/>
      <c r="D167" s="18"/>
    </row>
    <row r="168" spans="2:10" x14ac:dyDescent="0.2">
      <c r="B168" s="23"/>
      <c r="C168" s="36"/>
      <c r="D168" s="18"/>
      <c r="I168" s="29"/>
      <c r="J168" s="32"/>
    </row>
    <row r="169" spans="2:10" x14ac:dyDescent="0.2">
      <c r="B169" s="23"/>
      <c r="C169" s="36"/>
      <c r="D169" s="17"/>
    </row>
    <row r="170" spans="2:10" x14ac:dyDescent="0.2">
      <c r="B170" s="31"/>
      <c r="C170" s="30"/>
    </row>
    <row r="171" spans="2:10" x14ac:dyDescent="0.2">
      <c r="B171" s="23"/>
      <c r="C171" s="36"/>
    </row>
    <row r="172" spans="2:10" x14ac:dyDescent="0.2">
      <c r="B172" s="23"/>
      <c r="C172" s="36"/>
    </row>
    <row r="173" spans="2:10" x14ac:dyDescent="0.2">
      <c r="B173" s="23"/>
      <c r="C173" s="36"/>
      <c r="D173" s="18"/>
    </row>
    <row r="174" spans="2:10" x14ac:dyDescent="0.2">
      <c r="B174" s="23"/>
      <c r="C174" s="36"/>
      <c r="D174" s="18"/>
      <c r="I174" s="29"/>
      <c r="J174" s="32"/>
    </row>
    <row r="175" spans="2:10" x14ac:dyDescent="0.2">
      <c r="B175" s="23"/>
      <c r="C175" s="36"/>
    </row>
    <row r="178" spans="3:18" x14ac:dyDescent="0.2">
      <c r="I178" s="17"/>
    </row>
    <row r="179" spans="3:18" x14ac:dyDescent="0.2">
      <c r="D179" s="17"/>
      <c r="I179" s="17"/>
    </row>
    <row r="180" spans="3:18" x14ac:dyDescent="0.2">
      <c r="I180" s="17"/>
    </row>
    <row r="184" spans="3:18" x14ac:dyDescent="0.2">
      <c r="C184" s="14"/>
      <c r="D184" s="14"/>
      <c r="E184" s="14"/>
      <c r="F184" s="14"/>
      <c r="G184" s="14"/>
      <c r="H184" s="14"/>
      <c r="I184" s="14"/>
      <c r="J184" s="14"/>
      <c r="K184" s="14"/>
      <c r="L184" s="14"/>
      <c r="M184" s="14"/>
      <c r="N184" s="14"/>
      <c r="O184" s="14"/>
      <c r="P184" s="14"/>
      <c r="Q184" s="14"/>
      <c r="R184" s="14"/>
    </row>
  </sheetData>
  <mergeCells count="10">
    <mergeCell ref="B22:D22"/>
    <mergeCell ref="B16:D16"/>
    <mergeCell ref="B39:D39"/>
    <mergeCell ref="B51:D51"/>
    <mergeCell ref="I99:I100"/>
    <mergeCell ref="P133:P134"/>
    <mergeCell ref="F134:G134"/>
    <mergeCell ref="F135:G135"/>
    <mergeCell ref="F132:G132"/>
    <mergeCell ref="F133:G133"/>
  </mergeCell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1D405A3E-D091-49EC-873A-0A49E731665D}">
          <x14:formula1>
            <xm:f>Lista!$B$4:$B$5</xm:f>
          </x14:formula1>
          <xm:sqref>E124:E126 E166:E168 E172:E174 D132:D134 E135:F137 F132:F134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E9B28A-B4C2-46A1-858B-B590A5A5A31F}">
  <dimension ref="B1:G92"/>
  <sheetViews>
    <sheetView topLeftCell="A69" zoomScale="175" zoomScaleNormal="175" workbookViewId="0">
      <selection activeCell="A98" sqref="A98"/>
    </sheetView>
  </sheetViews>
  <sheetFormatPr defaultColWidth="9" defaultRowHeight="12.75" x14ac:dyDescent="0.2"/>
  <cols>
    <col min="1" max="1" width="9" style="1"/>
    <col min="2" max="2" width="92.25" style="43" bestFit="1" customWidth="1"/>
    <col min="3" max="3" width="66" style="1" bestFit="1" customWidth="1"/>
    <col min="4" max="4" width="71.625" style="1" bestFit="1" customWidth="1"/>
    <col min="5" max="5" width="80.75" style="1" bestFit="1" customWidth="1"/>
    <col min="6" max="6" width="85.125" style="1" bestFit="1" customWidth="1"/>
    <col min="7" max="7" width="45.625" style="1" bestFit="1" customWidth="1"/>
    <col min="8" max="8" width="34.375" style="1" bestFit="1" customWidth="1"/>
    <col min="9" max="9" width="24.125" style="1" bestFit="1" customWidth="1"/>
    <col min="10" max="10" width="26.375" style="1" bestFit="1" customWidth="1"/>
    <col min="11" max="11" width="49" style="1" bestFit="1" customWidth="1"/>
    <col min="12" max="12" width="59.625" style="1" bestFit="1" customWidth="1"/>
    <col min="13" max="13" width="13.875" style="1" bestFit="1" customWidth="1"/>
    <col min="14" max="14" width="12.375" style="1" bestFit="1" customWidth="1"/>
    <col min="15" max="16384" width="9" style="1"/>
  </cols>
  <sheetData>
    <row r="1" spans="2:7" x14ac:dyDescent="0.2">
      <c r="G1" s="39"/>
    </row>
    <row r="2" spans="2:7" x14ac:dyDescent="0.2">
      <c r="B2" s="44" t="s">
        <v>48</v>
      </c>
    </row>
    <row r="3" spans="2:7" x14ac:dyDescent="0.2">
      <c r="B3" s="1"/>
    </row>
    <row r="4" spans="2:7" x14ac:dyDescent="0.2">
      <c r="B4" s="45" t="s">
        <v>9</v>
      </c>
    </row>
    <row r="5" spans="2:7" x14ac:dyDescent="0.2">
      <c r="B5" s="45" t="s">
        <v>8</v>
      </c>
    </row>
    <row r="6" spans="2:7" x14ac:dyDescent="0.2">
      <c r="B6" s="45"/>
    </row>
    <row r="7" spans="2:7" x14ac:dyDescent="0.2">
      <c r="B7" s="44" t="s">
        <v>77</v>
      </c>
      <c r="C7" s="44" t="s">
        <v>337</v>
      </c>
      <c r="D7" s="39"/>
      <c r="G7" s="39"/>
    </row>
    <row r="8" spans="2:7" x14ac:dyDescent="0.2">
      <c r="B8" s="44"/>
      <c r="C8" s="44"/>
      <c r="D8" s="39"/>
      <c r="G8" s="39"/>
    </row>
    <row r="9" spans="2:7" x14ac:dyDescent="0.2">
      <c r="B9" s="45" t="s">
        <v>336</v>
      </c>
      <c r="C9" s="45" t="s">
        <v>338</v>
      </c>
      <c r="D9" s="39"/>
      <c r="G9" s="39"/>
    </row>
    <row r="10" spans="2:7" x14ac:dyDescent="0.2">
      <c r="B10" s="45" t="s">
        <v>235</v>
      </c>
      <c r="C10" s="45" t="s">
        <v>235</v>
      </c>
      <c r="G10" s="39"/>
    </row>
    <row r="11" spans="2:7" x14ac:dyDescent="0.2">
      <c r="B11" s="45" t="s">
        <v>236</v>
      </c>
      <c r="C11" s="45" t="s">
        <v>236</v>
      </c>
      <c r="G11" s="39"/>
    </row>
    <row r="12" spans="2:7" x14ac:dyDescent="0.2">
      <c r="B12" s="45" t="s">
        <v>237</v>
      </c>
      <c r="C12" s="45" t="s">
        <v>237</v>
      </c>
    </row>
    <row r="14" spans="2:7" x14ac:dyDescent="0.2">
      <c r="B14" s="40" t="s">
        <v>99</v>
      </c>
    </row>
    <row r="15" spans="2:7" x14ac:dyDescent="0.2">
      <c r="B15" s="40"/>
    </row>
    <row r="16" spans="2:7" x14ac:dyDescent="0.2">
      <c r="B16" s="39" t="s">
        <v>442</v>
      </c>
    </row>
    <row r="17" spans="2:2" x14ac:dyDescent="0.2">
      <c r="B17" s="39" t="s">
        <v>443</v>
      </c>
    </row>
    <row r="18" spans="2:2" x14ac:dyDescent="0.2">
      <c r="B18" s="39" t="s">
        <v>98</v>
      </c>
    </row>
    <row r="20" spans="2:2" x14ac:dyDescent="0.2">
      <c r="B20" s="41" t="s">
        <v>110</v>
      </c>
    </row>
    <row r="21" spans="2:2" x14ac:dyDescent="0.2">
      <c r="B21" s="365" t="s">
        <v>333</v>
      </c>
    </row>
    <row r="22" spans="2:2" x14ac:dyDescent="0.2">
      <c r="B22" s="365" t="s">
        <v>334</v>
      </c>
    </row>
    <row r="23" spans="2:2" x14ac:dyDescent="0.2">
      <c r="B23" s="365" t="s">
        <v>335</v>
      </c>
    </row>
    <row r="24" spans="2:2" x14ac:dyDescent="0.2">
      <c r="B24" s="365" t="s">
        <v>111</v>
      </c>
    </row>
    <row r="26" spans="2:2" x14ac:dyDescent="0.2">
      <c r="B26" s="41" t="s">
        <v>15</v>
      </c>
    </row>
    <row r="27" spans="2:2" x14ac:dyDescent="0.2">
      <c r="B27" s="41"/>
    </row>
    <row r="28" spans="2:2" x14ac:dyDescent="0.2">
      <c r="B28" s="365" t="s">
        <v>116</v>
      </c>
    </row>
    <row r="29" spans="2:2" x14ac:dyDescent="0.2">
      <c r="B29" s="365" t="s">
        <v>115</v>
      </c>
    </row>
    <row r="30" spans="2:2" x14ac:dyDescent="0.2">
      <c r="B30" s="365" t="s">
        <v>117</v>
      </c>
    </row>
    <row r="32" spans="2:2" x14ac:dyDescent="0.2">
      <c r="B32" s="366" t="s">
        <v>62</v>
      </c>
    </row>
    <row r="33" spans="2:2" x14ac:dyDescent="0.2">
      <c r="B33" s="366"/>
    </row>
    <row r="34" spans="2:2" x14ac:dyDescent="0.2">
      <c r="B34" s="365" t="s">
        <v>129</v>
      </c>
    </row>
    <row r="35" spans="2:2" x14ac:dyDescent="0.2">
      <c r="B35" s="365" t="s">
        <v>130</v>
      </c>
    </row>
    <row r="36" spans="2:2" x14ac:dyDescent="0.2">
      <c r="B36" s="365" t="s">
        <v>131</v>
      </c>
    </row>
    <row r="38" spans="2:2" x14ac:dyDescent="0.2">
      <c r="B38" s="366" t="s">
        <v>128</v>
      </c>
    </row>
    <row r="39" spans="2:2" x14ac:dyDescent="0.2">
      <c r="B39" s="366"/>
    </row>
    <row r="40" spans="2:2" x14ac:dyDescent="0.2">
      <c r="B40" s="365" t="s">
        <v>132</v>
      </c>
    </row>
    <row r="41" spans="2:2" x14ac:dyDescent="0.2">
      <c r="B41" s="1" t="s">
        <v>134</v>
      </c>
    </row>
    <row r="42" spans="2:2" x14ac:dyDescent="0.2">
      <c r="B42" s="1" t="s">
        <v>135</v>
      </c>
    </row>
    <row r="44" spans="2:2" x14ac:dyDescent="0.2">
      <c r="B44" s="41" t="s">
        <v>133</v>
      </c>
    </row>
    <row r="45" spans="2:2" x14ac:dyDescent="0.2">
      <c r="B45" s="41"/>
    </row>
    <row r="46" spans="2:2" x14ac:dyDescent="0.2">
      <c r="B46" s="156" t="s">
        <v>138</v>
      </c>
    </row>
    <row r="47" spans="2:2" x14ac:dyDescent="0.2">
      <c r="B47" s="156" t="s">
        <v>137</v>
      </c>
    </row>
    <row r="48" spans="2:2" x14ac:dyDescent="0.2">
      <c r="B48" s="156" t="s">
        <v>136</v>
      </c>
    </row>
    <row r="50" spans="2:4" x14ac:dyDescent="0.2">
      <c r="B50" s="40" t="s">
        <v>49</v>
      </c>
      <c r="C50" s="1" t="s">
        <v>389</v>
      </c>
    </row>
    <row r="51" spans="2:4" x14ac:dyDescent="0.2">
      <c r="B51" s="40"/>
    </row>
    <row r="52" spans="2:4" x14ac:dyDescent="0.2">
      <c r="B52" s="1" t="s">
        <v>141</v>
      </c>
      <c r="C52" s="1" t="s">
        <v>408</v>
      </c>
    </row>
    <row r="53" spans="2:4" x14ac:dyDescent="0.2">
      <c r="B53" s="1" t="s">
        <v>142</v>
      </c>
      <c r="C53" s="1" t="s">
        <v>409</v>
      </c>
    </row>
    <row r="54" spans="2:4" x14ac:dyDescent="0.2">
      <c r="B54" s="1" t="s">
        <v>199</v>
      </c>
      <c r="C54" s="1" t="s">
        <v>410</v>
      </c>
    </row>
    <row r="56" spans="2:4" x14ac:dyDescent="0.2">
      <c r="B56" s="41" t="s">
        <v>145</v>
      </c>
    </row>
    <row r="57" spans="2:4" x14ac:dyDescent="0.2">
      <c r="B57" s="1"/>
    </row>
    <row r="58" spans="2:4" x14ac:dyDescent="0.2">
      <c r="B58" s="1" t="s">
        <v>339</v>
      </c>
    </row>
    <row r="59" spans="2:4" x14ac:dyDescent="0.2">
      <c r="B59" s="1" t="s">
        <v>147</v>
      </c>
    </row>
    <row r="60" spans="2:4" x14ac:dyDescent="0.2">
      <c r="B60" s="1" t="s">
        <v>148</v>
      </c>
    </row>
    <row r="61" spans="2:4" x14ac:dyDescent="0.2">
      <c r="B61" s="1" t="s">
        <v>149</v>
      </c>
    </row>
    <row r="63" spans="2:4" x14ac:dyDescent="0.2">
      <c r="B63" s="367" t="s">
        <v>146</v>
      </c>
      <c r="C63" s="156"/>
      <c r="D63" s="156"/>
    </row>
    <row r="64" spans="2:4" x14ac:dyDescent="0.2">
      <c r="B64" s="1"/>
      <c r="D64" s="156"/>
    </row>
    <row r="65" spans="2:4" x14ac:dyDescent="0.2">
      <c r="B65" s="156" t="s">
        <v>340</v>
      </c>
      <c r="C65" s="156" t="s">
        <v>340</v>
      </c>
      <c r="D65" s="156"/>
    </row>
    <row r="66" spans="2:4" x14ac:dyDescent="0.2">
      <c r="B66" s="156" t="s">
        <v>298</v>
      </c>
      <c r="C66" s="156" t="s">
        <v>301</v>
      </c>
      <c r="D66" s="156"/>
    </row>
    <row r="67" spans="2:4" x14ac:dyDescent="0.2">
      <c r="B67" s="156" t="s">
        <v>299</v>
      </c>
      <c r="C67" s="156" t="s">
        <v>302</v>
      </c>
      <c r="D67" s="156"/>
    </row>
    <row r="68" spans="2:4" x14ac:dyDescent="0.2">
      <c r="B68" s="156" t="s">
        <v>300</v>
      </c>
      <c r="C68" s="156" t="s">
        <v>303</v>
      </c>
      <c r="D68" s="156"/>
    </row>
    <row r="69" spans="2:4" x14ac:dyDescent="0.2">
      <c r="B69" s="155"/>
      <c r="C69" s="154"/>
      <c r="D69" s="154"/>
    </row>
    <row r="70" spans="2:4" x14ac:dyDescent="0.2">
      <c r="B70" s="41" t="s">
        <v>154</v>
      </c>
    </row>
    <row r="71" spans="2:4" x14ac:dyDescent="0.2">
      <c r="B71" s="41"/>
    </row>
    <row r="72" spans="2:4" x14ac:dyDescent="0.2">
      <c r="B72" s="43" t="s">
        <v>156</v>
      </c>
    </row>
    <row r="73" spans="2:4" x14ac:dyDescent="0.2">
      <c r="B73" s="43" t="s">
        <v>157</v>
      </c>
    </row>
    <row r="74" spans="2:4" x14ac:dyDescent="0.2">
      <c r="B74" s="43" t="s">
        <v>158</v>
      </c>
    </row>
    <row r="76" spans="2:4" x14ac:dyDescent="0.2">
      <c r="B76" s="41" t="s">
        <v>150</v>
      </c>
    </row>
    <row r="77" spans="2:4" x14ac:dyDescent="0.2">
      <c r="B77" s="41"/>
    </row>
    <row r="78" spans="2:4" x14ac:dyDescent="0.2">
      <c r="B78" s="43" t="s">
        <v>159</v>
      </c>
    </row>
    <row r="79" spans="2:4" x14ac:dyDescent="0.2">
      <c r="B79" s="43" t="s">
        <v>329</v>
      </c>
    </row>
    <row r="80" spans="2:4" x14ac:dyDescent="0.2">
      <c r="B80" s="43" t="s">
        <v>330</v>
      </c>
    </row>
    <row r="82" spans="2:3" x14ac:dyDescent="0.2">
      <c r="B82" s="47" t="s">
        <v>29</v>
      </c>
    </row>
    <row r="83" spans="2:3" x14ac:dyDescent="0.2">
      <c r="B83" s="47"/>
    </row>
    <row r="84" spans="2:3" x14ac:dyDescent="0.2">
      <c r="B84" s="1" t="s">
        <v>291</v>
      </c>
      <c r="C84" s="1" t="s">
        <v>292</v>
      </c>
    </row>
    <row r="85" spans="2:3" x14ac:dyDescent="0.2">
      <c r="B85" s="1" t="s">
        <v>293</v>
      </c>
      <c r="C85" s="1" t="s">
        <v>385</v>
      </c>
    </row>
    <row r="86" spans="2:3" x14ac:dyDescent="0.2">
      <c r="B86" s="1" t="s">
        <v>294</v>
      </c>
      <c r="C86" s="1" t="s">
        <v>295</v>
      </c>
    </row>
    <row r="88" spans="2:3" x14ac:dyDescent="0.2">
      <c r="B88" s="47" t="s">
        <v>452</v>
      </c>
    </row>
    <row r="89" spans="2:3" x14ac:dyDescent="0.2">
      <c r="B89" s="47"/>
    </row>
    <row r="90" spans="2:3" x14ac:dyDescent="0.2">
      <c r="B90" s="52" t="s">
        <v>455</v>
      </c>
    </row>
    <row r="91" spans="2:3" x14ac:dyDescent="0.2">
      <c r="B91" s="52" t="s">
        <v>454</v>
      </c>
    </row>
    <row r="92" spans="2:3" x14ac:dyDescent="0.2">
      <c r="B92" s="52" t="s">
        <v>165</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0B43D9-BAD7-47AB-A9BE-6907BDF15860}">
  <dimension ref="B1:D7"/>
  <sheetViews>
    <sheetView workbookViewId="0">
      <selection activeCell="C8" sqref="C8"/>
    </sheetView>
  </sheetViews>
  <sheetFormatPr defaultRowHeight="12.75" x14ac:dyDescent="0.2"/>
  <cols>
    <col min="1" max="1" width="9" style="1"/>
    <col min="2" max="2" width="16.75" style="1" bestFit="1" customWidth="1"/>
    <col min="3" max="3" width="10.625" style="1" bestFit="1" customWidth="1"/>
    <col min="4" max="4" width="81.375" style="1" customWidth="1"/>
    <col min="5" max="16384" width="9" style="1"/>
  </cols>
  <sheetData>
    <row r="1" spans="2:4" x14ac:dyDescent="0.2">
      <c r="B1" s="1" t="s">
        <v>321</v>
      </c>
      <c r="C1" s="1" t="str">
        <f>B7</f>
        <v>1.0</v>
      </c>
    </row>
    <row r="2" spans="2:4" x14ac:dyDescent="0.2">
      <c r="B2" s="1" t="s">
        <v>322</v>
      </c>
      <c r="C2" s="368">
        <f>MAX(C5:C46)</f>
        <v>44603</v>
      </c>
    </row>
    <row r="3" spans="2:4" x14ac:dyDescent="0.2">
      <c r="B3" s="1" t="s">
        <v>306</v>
      </c>
    </row>
    <row r="4" spans="2:4" x14ac:dyDescent="0.2">
      <c r="B4" s="1" t="s">
        <v>307</v>
      </c>
      <c r="C4" s="1" t="s">
        <v>6</v>
      </c>
      <c r="D4" s="1" t="s">
        <v>308</v>
      </c>
    </row>
    <row r="5" spans="2:4" x14ac:dyDescent="0.2">
      <c r="B5" s="452" t="s">
        <v>470</v>
      </c>
      <c r="C5" s="368">
        <v>44572</v>
      </c>
      <c r="D5" s="1" t="s">
        <v>347</v>
      </c>
    </row>
    <row r="6" spans="2:4" ht="38.25" x14ac:dyDescent="0.2">
      <c r="B6" s="452" t="s">
        <v>471</v>
      </c>
      <c r="C6" s="368">
        <v>44596</v>
      </c>
      <c r="D6" s="369" t="s">
        <v>309</v>
      </c>
    </row>
    <row r="7" spans="2:4" ht="25.5" x14ac:dyDescent="0.2">
      <c r="B7" s="452" t="s">
        <v>472</v>
      </c>
      <c r="C7" s="368">
        <v>44603</v>
      </c>
      <c r="D7" s="369" t="s">
        <v>484</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Project Document" ma:contentTypeID="0x010100FD7856AA19A9A24DBAE0985964EF50AD00C1C2DD478EAD5B4DBFD7B0D538BF47FF" ma:contentTypeVersion="10" ma:contentTypeDescription="Use for project documents" ma:contentTypeScope="" ma:versionID="fff02f39b1996ff5f3bd5d09fd579a62">
  <xsd:schema xmlns:xsd="http://www.w3.org/2001/XMLSchema" xmlns:xs="http://www.w3.org/2001/XMLSchema" xmlns:p="http://schemas.microsoft.com/office/2006/metadata/properties" xmlns:ns2="fa5ad855-0d84-4901-a35f-0479cccb74c3" targetNamespace="http://schemas.microsoft.com/office/2006/metadata/properties" ma:root="true" ma:fieldsID="70afd4d0280bfc1fed838f64dad2001c" ns2:_="">
    <xsd:import namespace="fa5ad855-0d84-4901-a35f-0479cccb74c3"/>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a5ad855-0d84-4901-a35f-0479cccb74c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FACE245-AAC2-40AF-A5F3-004BAB84B0F8}">
  <ds:schemaRefs>
    <ds:schemaRef ds:uri="http://schemas.microsoft.com/sharepoint/v3/contenttype/forms"/>
  </ds:schemaRefs>
</ds:datastoreItem>
</file>

<file path=customXml/itemProps2.xml><?xml version="1.0" encoding="utf-8"?>
<ds:datastoreItem xmlns:ds="http://schemas.openxmlformats.org/officeDocument/2006/customXml" ds:itemID="{5BE1BB0C-A7EA-48D4-AB1A-F62C41C159E4}">
  <ds:schemaRefs>
    <ds:schemaRef ds:uri="http://purl.org/dc/elements/1.1/"/>
    <ds:schemaRef ds:uri="http://schemas.microsoft.com/office/2006/metadata/properties"/>
    <ds:schemaRef ds:uri="fa5ad855-0d84-4901-a35f-0479cccb74c3"/>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dcmitype/"/>
  </ds:schemaRefs>
</ds:datastoreItem>
</file>

<file path=customXml/itemProps3.xml><?xml version="1.0" encoding="utf-8"?>
<ds:datastoreItem xmlns:ds="http://schemas.openxmlformats.org/officeDocument/2006/customXml" ds:itemID="{BA78D6EA-58EC-4CF5-BD49-6B7235EB256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a5ad855-0d84-4901-a35f-0479cccb74c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Kalkylblad</vt:lpstr>
      </vt:variant>
      <vt:variant>
        <vt:i4>8</vt:i4>
      </vt:variant>
    </vt:vector>
  </HeadingPairs>
  <TitlesOfParts>
    <vt:vector size="8" baseType="lpstr">
      <vt:lpstr>Introduktion och vägledning</vt:lpstr>
      <vt:lpstr>Definitioner</vt:lpstr>
      <vt:lpstr>Utvärderingsverktyg</vt:lpstr>
      <vt:lpstr>Resultat</vt:lpstr>
      <vt:lpstr>Resultat - Sammanslagning</vt:lpstr>
      <vt:lpstr>Värden för bedömning</vt:lpstr>
      <vt:lpstr>Lista</vt:lpstr>
      <vt:lpstr>Changelog</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Malmström, Erik</dc:creator>
  <cp:lastModifiedBy>Widestam Ludvig</cp:lastModifiedBy>
  <cp:lastPrinted>2022-02-08T13:25:02Z</cp:lastPrinted>
  <dcterms:created xsi:type="dcterms:W3CDTF">2019-11-13T10:18:10Z</dcterms:created>
  <dcterms:modified xsi:type="dcterms:W3CDTF">2022-02-14T11:02:06Z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0x010100FD7856AA19A9A24DBAE0985964EF50AD00C1C2DD478EAD5B4DBFD7B0D538BF47FF</vt:lpwstr>
  </property>
</Properties>
</file>