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T:\Traffic\1_Projekt pågående_\19184 Region Skåne - Klimatväxling processtöd\06. Arbetsmaterial\DOKUMENT för tillgänglighetsanpassning\Färdiga att skickas\"/>
    </mc:Choice>
  </mc:AlternateContent>
  <xr:revisionPtr revIDLastSave="0" documentId="13_ncr:1_{9289875D-F722-491E-B36A-7E1F451E8292}" xr6:coauthVersionLast="47" xr6:coauthVersionMax="47" xr10:uidLastSave="{00000000-0000-0000-0000-000000000000}"/>
  <bookViews>
    <workbookView xWindow="-108" yWindow="-108" windowWidth="23256" windowHeight="12576" tabRatio="743" xr2:uid="{00000000-000D-0000-FFFF-FFFF00000000}"/>
  </bookViews>
  <sheets>
    <sheet name="INTRO" sheetId="10" r:id="rId1"/>
    <sheet name="FYLL I UPPGIFTER" sheetId="12" r:id="rId2"/>
    <sheet name="RESULTAT" sheetId="14" r:id="rId3"/>
    <sheet name="FÖRUTSÄTTNINGAR" sheetId="13" r:id="rId4"/>
  </sheets>
  <definedNames>
    <definedName name="Flyg">#REF!</definedName>
    <definedName name="Klimatväxling1">(#REF!)</definedName>
    <definedName name="RadRubrikOmråde1..C5">#REF!</definedName>
    <definedName name="RadRubrikOmråde2..E5">#REF!</definedName>
    <definedName name="RadRubrikOmråde3..H5">#REF!</definedName>
    <definedName name="RadRubrikRegion4..H9">#REF!</definedName>
    <definedName name="Rubrik1">#REF!</definedName>
    <definedName name="Totalsummor">#REF!:INDEX(#REF!,1,MATCH(9.99E+307,#REF!))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5" i="12" l="1"/>
  <c r="K161" i="12"/>
  <c r="K141" i="12"/>
  <c r="K121" i="12"/>
  <c r="C84" i="14"/>
  <c r="D87" i="14"/>
  <c r="C87" i="14"/>
  <c r="D86" i="14"/>
  <c r="C86" i="14"/>
  <c r="D85" i="14"/>
  <c r="C85" i="14"/>
  <c r="J216" i="12" l="1"/>
  <c r="J215" i="12"/>
  <c r="J172" i="12"/>
  <c r="J171" i="12"/>
  <c r="J152" i="12"/>
  <c r="J151" i="12"/>
  <c r="J132" i="12"/>
  <c r="J131" i="12"/>
  <c r="J111" i="12"/>
  <c r="J214" i="12"/>
  <c r="J213" i="12"/>
  <c r="J212" i="12"/>
  <c r="J170" i="12"/>
  <c r="J169" i="12"/>
  <c r="J168" i="12"/>
  <c r="J150" i="12"/>
  <c r="J149" i="12"/>
  <c r="J148" i="12"/>
  <c r="J130" i="12"/>
  <c r="J129" i="12"/>
  <c r="J128" i="12"/>
  <c r="J108" i="12"/>
  <c r="J211" i="12"/>
  <c r="J210" i="12"/>
  <c r="J209" i="12"/>
  <c r="J208" i="12"/>
  <c r="J207" i="12"/>
  <c r="J167" i="12"/>
  <c r="J166" i="12"/>
  <c r="J165" i="12"/>
  <c r="J164" i="12"/>
  <c r="J163" i="12"/>
  <c r="J147" i="12"/>
  <c r="J146" i="12"/>
  <c r="J145" i="12"/>
  <c r="J144" i="12"/>
  <c r="J143" i="12"/>
  <c r="J127" i="12"/>
  <c r="J126" i="12"/>
  <c r="J125" i="12"/>
  <c r="J124" i="12"/>
  <c r="J123" i="12"/>
  <c r="J112" i="12"/>
  <c r="J110" i="12"/>
  <c r="J109" i="12"/>
  <c r="J107" i="12"/>
  <c r="J106" i="12" l="1"/>
  <c r="J105" i="12"/>
  <c r="J104" i="12"/>
  <c r="J103" i="12"/>
  <c r="K101" i="12"/>
  <c r="L216" i="12"/>
  <c r="P216" i="12" s="1"/>
  <c r="L215" i="12"/>
  <c r="P215" i="12" s="1"/>
  <c r="P151" i="12"/>
  <c r="L172" i="12"/>
  <c r="P172" i="12" s="1"/>
  <c r="L171" i="12"/>
  <c r="P171" i="12" s="1"/>
  <c r="L152" i="12"/>
  <c r="P152" i="12" s="1"/>
  <c r="L151" i="12"/>
  <c r="L132" i="12"/>
  <c r="P132" i="12" s="1"/>
  <c r="L131" i="12"/>
  <c r="P131" i="12"/>
  <c r="L112" i="12"/>
  <c r="P112" i="12" s="1"/>
  <c r="L111" i="12"/>
  <c r="P111" i="12" s="1"/>
  <c r="K283" i="12" l="1"/>
  <c r="C68" i="14" l="1"/>
  <c r="C69" i="14"/>
  <c r="C71" i="14"/>
  <c r="Y250" i="12"/>
  <c r="M251" i="12" s="1"/>
  <c r="F251" i="12"/>
  <c r="Y251" i="12"/>
  <c r="M252" i="12" s="1"/>
  <c r="F263" i="12" s="1"/>
  <c r="F257" i="12"/>
  <c r="Y271" i="12"/>
  <c r="Y272" i="12"/>
  <c r="M265" i="12" l="1"/>
  <c r="E263" i="12"/>
  <c r="M263" i="12" s="1"/>
  <c r="M253" i="12"/>
  <c r="F264" i="12" s="1"/>
  <c r="L214" i="12"/>
  <c r="L213" i="12"/>
  <c r="L212" i="12"/>
  <c r="L211" i="12"/>
  <c r="P211" i="12" s="1"/>
  <c r="L210" i="12"/>
  <c r="L209" i="12"/>
  <c r="L170" i="12"/>
  <c r="L169" i="12"/>
  <c r="L168" i="12"/>
  <c r="L167" i="12"/>
  <c r="P167" i="12" s="1"/>
  <c r="L166" i="12"/>
  <c r="L150" i="12"/>
  <c r="L149" i="12"/>
  <c r="L148" i="12"/>
  <c r="L147" i="12"/>
  <c r="P147" i="12" s="1"/>
  <c r="L146" i="12"/>
  <c r="L127" i="12"/>
  <c r="P127" i="12" s="1"/>
  <c r="L130" i="12"/>
  <c r="P130" i="12" s="1"/>
  <c r="L129" i="12"/>
  <c r="P129" i="12" s="1"/>
  <c r="L128" i="12"/>
  <c r="P128" i="12" s="1"/>
  <c r="L126" i="12"/>
  <c r="P126" i="12" s="1"/>
  <c r="L107" i="12"/>
  <c r="P107" i="12" s="1"/>
  <c r="L106" i="12"/>
  <c r="L105" i="12"/>
  <c r="L108" i="12"/>
  <c r="J121" i="12"/>
  <c r="L123" i="12"/>
  <c r="P123" i="12" s="1"/>
  <c r="L124" i="12"/>
  <c r="P124" i="12" s="1"/>
  <c r="L125" i="12"/>
  <c r="P125" i="12" s="1"/>
  <c r="L110" i="12"/>
  <c r="P110" i="12" s="1"/>
  <c r="P133" i="12" l="1"/>
  <c r="M267" i="12"/>
  <c r="E272" i="12" s="1"/>
  <c r="C89" i="14"/>
  <c r="C73" i="14" s="1"/>
  <c r="F70" i="14"/>
  <c r="C70" i="14"/>
  <c r="F68" i="14"/>
  <c r="D83" i="14"/>
  <c r="F67" i="14" s="1"/>
  <c r="C83" i="14"/>
  <c r="C67" i="14" s="1"/>
  <c r="D82" i="14"/>
  <c r="F66" i="14" s="1"/>
  <c r="C82" i="14"/>
  <c r="C66" i="14" s="1"/>
  <c r="D81" i="14"/>
  <c r="F65" i="14" s="1"/>
  <c r="C81" i="14"/>
  <c r="C65" i="14" s="1"/>
  <c r="C80" i="14"/>
  <c r="C64" i="14" s="1"/>
  <c r="C88" i="14"/>
  <c r="C72" i="14" s="1"/>
  <c r="F48" i="12"/>
  <c r="C79" i="14" s="1"/>
  <c r="C63" i="14" s="1"/>
  <c r="F54" i="12"/>
  <c r="C74" i="14" l="1"/>
  <c r="K80" i="12"/>
  <c r="E85" i="12" s="1"/>
  <c r="D80" i="14" s="1"/>
  <c r="F64" i="14" s="1"/>
  <c r="K184" i="12"/>
  <c r="Y92" i="12"/>
  <c r="Y69" i="12"/>
  <c r="Y68" i="12"/>
  <c r="Y48" i="12"/>
  <c r="M49" i="12" s="1"/>
  <c r="F60" i="12" s="1"/>
  <c r="Y47" i="12"/>
  <c r="M48" i="12" s="1"/>
  <c r="E60" i="12" s="1"/>
  <c r="Y297" i="12"/>
  <c r="E288" i="12"/>
  <c r="D89" i="14" s="1"/>
  <c r="F73" i="14" s="1"/>
  <c r="L164" i="12"/>
  <c r="P164" i="12" s="1"/>
  <c r="L165" i="12"/>
  <c r="P165" i="12" s="1"/>
  <c r="P166" i="12"/>
  <c r="P168" i="12"/>
  <c r="P169" i="12"/>
  <c r="P170" i="12"/>
  <c r="L163" i="12"/>
  <c r="P163" i="12" s="1"/>
  <c r="L208" i="12"/>
  <c r="P208" i="12" s="1"/>
  <c r="P209" i="12"/>
  <c r="P210" i="12"/>
  <c r="P212" i="12"/>
  <c r="P213" i="12"/>
  <c r="P214" i="12"/>
  <c r="L207" i="12"/>
  <c r="P207" i="12" s="1"/>
  <c r="J205" i="12"/>
  <c r="Y196" i="12"/>
  <c r="J161" i="12"/>
  <c r="Y240" i="12"/>
  <c r="Y227" i="12"/>
  <c r="L229" i="12" s="1"/>
  <c r="L144" i="12"/>
  <c r="P144" i="12" s="1"/>
  <c r="L145" i="12"/>
  <c r="P145" i="12" s="1"/>
  <c r="P146" i="12"/>
  <c r="P148" i="12"/>
  <c r="P149" i="12"/>
  <c r="P150" i="12"/>
  <c r="L143" i="12"/>
  <c r="P143" i="12" s="1"/>
  <c r="J141" i="12"/>
  <c r="P108" i="12"/>
  <c r="L109" i="12"/>
  <c r="P109" i="12" s="1"/>
  <c r="L104" i="12"/>
  <c r="P104" i="12" s="1"/>
  <c r="P105" i="12"/>
  <c r="P106" i="12"/>
  <c r="L103" i="12"/>
  <c r="P103" i="12" s="1"/>
  <c r="J101" i="12"/>
  <c r="P217" i="12" l="1"/>
  <c r="E213" i="12" s="1"/>
  <c r="P173" i="12"/>
  <c r="E169" i="12" s="1"/>
  <c r="P153" i="12"/>
  <c r="E149" i="12" s="1"/>
  <c r="E83" i="14" s="1"/>
  <c r="I67" i="14" s="1"/>
  <c r="P113" i="12"/>
  <c r="E233" i="12"/>
  <c r="K89" i="12"/>
  <c r="E93" i="12" s="1"/>
  <c r="E80" i="14" s="1"/>
  <c r="I64" i="14" s="1"/>
  <c r="K292" i="12"/>
  <c r="E296" i="12" s="1"/>
  <c r="E89" i="14" s="1"/>
  <c r="I73" i="14" s="1"/>
  <c r="M60" i="12"/>
  <c r="M62" i="12"/>
  <c r="E189" i="12"/>
  <c r="F69" i="14" s="1"/>
  <c r="M50" i="12"/>
  <c r="F61" i="12" s="1"/>
  <c r="D79" i="14" s="1"/>
  <c r="F63" i="14" s="1"/>
  <c r="E129" i="12"/>
  <c r="E82" i="14" s="1"/>
  <c r="I66" i="14" s="1"/>
  <c r="D84" i="14" l="1"/>
  <c r="F71" i="14" s="1"/>
  <c r="E87" i="14"/>
  <c r="I70" i="14" s="1"/>
  <c r="E85" i="14"/>
  <c r="I68" i="14" s="1"/>
  <c r="E109" i="12"/>
  <c r="E81" i="14" s="1"/>
  <c r="I65" i="14" s="1"/>
  <c r="K193" i="12"/>
  <c r="E197" i="12" s="1"/>
  <c r="K237" i="12"/>
  <c r="E241" i="12" s="1"/>
  <c r="M64" i="12"/>
  <c r="E69" i="12" s="1"/>
  <c r="E79" i="14" s="1"/>
  <c r="I63" i="14" s="1"/>
  <c r="E88" i="14"/>
  <c r="I72" i="14" s="1"/>
  <c r="D88" i="14"/>
  <c r="F72" i="14" s="1"/>
  <c r="E84" i="14" l="1"/>
  <c r="I71" i="14" s="1"/>
  <c r="F74" i="14"/>
  <c r="E86" i="14"/>
  <c r="I69" i="14" s="1"/>
  <c r="I74" i="14" l="1"/>
</calcChain>
</file>

<file path=xl/sharedStrings.xml><?xml version="1.0" encoding="utf-8"?>
<sst xmlns="http://schemas.openxmlformats.org/spreadsheetml/2006/main" count="476" uniqueCount="177">
  <si>
    <t>BASUPPGIFTER</t>
  </si>
  <si>
    <t>Mötespolicy</t>
  </si>
  <si>
    <t>Upphandlad resebyrå</t>
  </si>
  <si>
    <t>Hur ska detta fyllas i?</t>
  </si>
  <si>
    <t>Hjälptext</t>
  </si>
  <si>
    <t>Tjänstebilar/verksamhetsbilar</t>
  </si>
  <si>
    <t>Bilar som endast används i tjänsten</t>
  </si>
  <si>
    <t>Poolbilar i intern regi</t>
  </si>
  <si>
    <t>Avser poolbilar i intern regi, bokningssystem och nyckelhantering kan vara köpta lösningar.</t>
  </si>
  <si>
    <t>Poolbilar i extern regi</t>
  </si>
  <si>
    <t>Användning av privatbil i tjänst</t>
  </si>
  <si>
    <t>Förmånsbilar</t>
  </si>
  <si>
    <t>Tilldelad en medarbetare, används även privat</t>
  </si>
  <si>
    <t>Taxi</t>
  </si>
  <si>
    <t>Hyrbilar</t>
  </si>
  <si>
    <t>Flyg (nationella)</t>
  </si>
  <si>
    <t>Flyg (internationella)</t>
  </si>
  <si>
    <t>Tillgänglighet till fordon och utrustning</t>
  </si>
  <si>
    <t>För att kunna särskilja på typ av bil inom sin fordonsflotta kan man använda miljöfordonsdiagnos.se för att få ut fordonsfördelning och information om drivmedel för organisationens fordonsflotta.Vid tillgång till uppdelning även för poolbilar och förmånsbilar kan detta specificeras i kommentaren.</t>
  </si>
  <si>
    <t>Utrustning/lösning</t>
  </si>
  <si>
    <t>Finns (sätt X om ja)</t>
  </si>
  <si>
    <t>Kvantifiering (om möjligt)</t>
  </si>
  <si>
    <t xml:space="preserve">Ev kommentar /förtydligande </t>
  </si>
  <si>
    <t>(antal)</t>
  </si>
  <si>
    <t>Används bara i tjänst (Bensin, diesel, naturgas)</t>
  </si>
  <si>
    <t>Används bara i tjänst (E85, biogas, fordonsgas, laddhybrid, elbil)</t>
  </si>
  <si>
    <t>Främjande åtgärd/er för samåkning</t>
  </si>
  <si>
    <t>Tex inkluderat alternativ i bokningssystem av bil, webbaserad tjänst eller annat.</t>
  </si>
  <si>
    <t>Tjänstecyklar - vanliga cyklar</t>
  </si>
  <si>
    <t xml:space="preserve">Cyklar som endast används i tjänst </t>
  </si>
  <si>
    <t>Tjänstecyklar - elcyklar</t>
  </si>
  <si>
    <t>Förmånscyklar</t>
  </si>
  <si>
    <t>Kollektivtrafikkort länstrafiken - reskassa</t>
  </si>
  <si>
    <t xml:space="preserve">Tillgängliga kollektivtrafikkort </t>
  </si>
  <si>
    <t>Kollektivtrafikkort länstrafiken – årskort företag</t>
  </si>
  <si>
    <t xml:space="preserve">Antal kollektivtrafikkort </t>
  </si>
  <si>
    <t>Kollektivtrafikkort länstrafiken – årskort anställd (nettolöneavdrag)</t>
  </si>
  <si>
    <t>Företagskund hos SJ</t>
  </si>
  <si>
    <t>Sätt kryss om ja</t>
  </si>
  <si>
    <t>Datorer med installerad mjukvara/program för resfria möten</t>
  </si>
  <si>
    <t>(antal och andel i %)</t>
  </si>
  <si>
    <t xml:space="preserve">Mötesrum utrustade med teknik för resfria möten </t>
  </si>
  <si>
    <t xml:space="preserve">Högtalartelefon, webkamera och skärm/projektor </t>
  </si>
  <si>
    <t>Bilar med installerade elektroniska körjournaler</t>
  </si>
  <si>
    <t>Installerad hårdvara i verksamhetsbilar som loggar samtliga resor – data som tillgängliggörs verksamheten via administrativt (webbaserat) system</t>
  </si>
  <si>
    <t>Biogas</t>
  </si>
  <si>
    <t>Naturgas</t>
  </si>
  <si>
    <t>Drivmedel</t>
  </si>
  <si>
    <t>Bensin (E4,8)</t>
  </si>
  <si>
    <t>Diesel (B25,5)</t>
  </si>
  <si>
    <t>E85 (svensk mix)</t>
  </si>
  <si>
    <t xml:space="preserve">FAME/RME (biodiesel) </t>
  </si>
  <si>
    <t>Fordonsgas (+okänd mix)</t>
  </si>
  <si>
    <t>Körsträcka (km)</t>
  </si>
  <si>
    <t>Personbil (okänd drivmedelsmix)</t>
  </si>
  <si>
    <t>Personbil diesel</t>
  </si>
  <si>
    <t>Personbil E85/bensin</t>
  </si>
  <si>
    <t xml:space="preserve">Emissionsfaktor CO2 wtw kg/km
</t>
  </si>
  <si>
    <t>Kostnad för taxiresor (kr)</t>
  </si>
  <si>
    <t>PRIVATBILAR</t>
  </si>
  <si>
    <t>TAXI</t>
  </si>
  <si>
    <t>VILKET KALENDERÅR BASERAS NEDANSTÅENDE UPPGIFTER PÅ?</t>
  </si>
  <si>
    <t>Körsträcka</t>
  </si>
  <si>
    <t>Drivmedelsförbrukning</t>
  </si>
  <si>
    <t>Organisationens namn:</t>
  </si>
  <si>
    <t>Antal anställda:</t>
  </si>
  <si>
    <t>Följande finns för verksamheten:</t>
  </si>
  <si>
    <t>Resepolicy</t>
  </si>
  <si>
    <t>Ev kommentar</t>
  </si>
  <si>
    <t>FÄRDMEDEL SOM SKA INGÅ I NULÄGESANALYSEN</t>
  </si>
  <si>
    <t>TJÄNSTEBILAR / VERKSAMHETSBILAR</t>
  </si>
  <si>
    <t>POOLBILAR I INTERN REGI</t>
  </si>
  <si>
    <t>POOLBILAR I EXTERN REGI</t>
  </si>
  <si>
    <t>FÖRMÅNSBILAR</t>
  </si>
  <si>
    <t>HYRBILAR</t>
  </si>
  <si>
    <t>FLYG (INTERNATIONELLA)</t>
  </si>
  <si>
    <t>TÅG</t>
  </si>
  <si>
    <t>Körsträcka (km):</t>
  </si>
  <si>
    <t>Kostnad (kr):</t>
  </si>
  <si>
    <t>Kg CO2-utsläpp per år:</t>
  </si>
  <si>
    <t>CO2-utsläpp (kg CO2)</t>
  </si>
  <si>
    <t>Schablon</t>
  </si>
  <si>
    <t>i</t>
  </si>
  <si>
    <t>Valfritt värde</t>
  </si>
  <si>
    <t>Totalt:</t>
  </si>
  <si>
    <t>Kg CO2-utsläpp per år (eget värde)</t>
  </si>
  <si>
    <t>Upphandlad bilpool som helt sköts av extern part - Efterfråga data från er bilpoolsleverantör.</t>
  </si>
  <si>
    <t>Valfri faktor</t>
  </si>
  <si>
    <t>Utbetald körersättning (kr):</t>
  </si>
  <si>
    <t>Hjälp för beräkning av CO2-utsläpp</t>
  </si>
  <si>
    <t>Hjälp för beräkning av körsträcka</t>
  </si>
  <si>
    <t>Kg CO2-utsläpp per år enligt beräkning:</t>
  </si>
  <si>
    <t>Körsträcka enligt beräkning (km)</t>
  </si>
  <si>
    <t>Körsträcka (km, eget värde)</t>
  </si>
  <si>
    <t>Emissionsfaktor utifrån genomsnittlig fordonsflotta (kg Co2/km)</t>
  </si>
  <si>
    <t>Schablon*</t>
  </si>
  <si>
    <t>valfritt värde co2</t>
  </si>
  <si>
    <t>Tilldelad en medarbetare, används även privat. Körsträcka/koldioxid avser tjänsteresor. Kostnaden avser den totala kostnaden för verksamheten för förmånsbilarna.</t>
  </si>
  <si>
    <t>Kr/mil</t>
  </si>
  <si>
    <t>Emissionsfaktor utifrån genomsnittlig taxiflotta (kg Co2/km)</t>
  </si>
  <si>
    <t>FLYG - NATIONELLA</t>
  </si>
  <si>
    <t>Kostnad för flygresor (kr)</t>
  </si>
  <si>
    <t xml:space="preserve">*Schablonkostnad från Region Skåne, Uppräkning från Grön resplan, LOCA 2014. </t>
  </si>
  <si>
    <t>FLYG - INTERNATIONELLA</t>
  </si>
  <si>
    <t>Vanligt bränsle</t>
  </si>
  <si>
    <t>BRA Biobränsle</t>
  </si>
  <si>
    <t>*Schablonkostnad från Region Skåne, Uppräkning från Grön resplan, LOCA 2014.</t>
  </si>
  <si>
    <t>Kostnad för tågresor (kr)</t>
  </si>
  <si>
    <t>Utrikes</t>
  </si>
  <si>
    <t>Vanligt bränsle (kr/mil)</t>
  </si>
  <si>
    <t>BRA Biobränsle (kr/mil)</t>
  </si>
  <si>
    <t>Inrikes (kr/mil)</t>
  </si>
  <si>
    <t>CO2-utsläpp (kg)</t>
  </si>
  <si>
    <t xml:space="preserve">Inrikes </t>
  </si>
  <si>
    <t>Utrikes (kr/mil)</t>
  </si>
  <si>
    <t xml:space="preserve">* Schablonkostnad från Region Skåne, Uppräkning från Grön resplan, LOCA 2014. </t>
  </si>
  <si>
    <t>*Källa: Skånetrafikens emissionsfaktor (lokal kollektivtrafik)</t>
  </si>
  <si>
    <t>Kostnad för tjänsteresor fördelat på färdmedel</t>
  </si>
  <si>
    <t>Körsträckor för tjänsteresor fördelat på färdmedel</t>
  </si>
  <si>
    <t>CO2-utsläpp från tjänsteresor fördelat på färdmedel</t>
  </si>
  <si>
    <t>FLYG (NATIONELLA)</t>
  </si>
  <si>
    <t>Privatbilar</t>
  </si>
  <si>
    <t xml:space="preserve">Sammanställning </t>
  </si>
  <si>
    <t>SJ och utrikes</t>
  </si>
  <si>
    <t>LOKAL OCH REGIONAL KOLLEKTIVTRAFIK</t>
  </si>
  <si>
    <t>TÅG (SJ OCH UTRIKES)</t>
  </si>
  <si>
    <t>Tåg (SJ och utrikes)</t>
  </si>
  <si>
    <t>Lokal och regional kollektivtrafik</t>
  </si>
  <si>
    <t>Kostnad för tjänsteresor fördelat på färdmedel (kr)</t>
  </si>
  <si>
    <t>Körsträckor för tjänsteresor fördelat på färdmedel (km)</t>
  </si>
  <si>
    <t>CO2-utsläpp från tjänsteresor fördelat på färdmedel (kg CO2)</t>
  </si>
  <si>
    <t>Fordonspolicy</t>
  </si>
  <si>
    <t>Vi saknar uppgifter om rest sträcka - visa schabloner</t>
  </si>
  <si>
    <t>Vi saknar uppgifter om CO2-utsläpp - visa schabloner</t>
  </si>
  <si>
    <t>Rest sträcka (km)</t>
  </si>
  <si>
    <t>Vi saknar uppgifter om körsträcka - visa schabloner</t>
  </si>
  <si>
    <t>Hjälp för beräkning av rest sträcka</t>
  </si>
  <si>
    <t>Rest sträcka (km, eget värde)</t>
  </si>
  <si>
    <t>Rest sträcka enligt beräkning (km)</t>
  </si>
  <si>
    <t>Kr/mil*</t>
  </si>
  <si>
    <t>*Källa:Region Skåne</t>
  </si>
  <si>
    <t>Ja</t>
  </si>
  <si>
    <t>Nej</t>
  </si>
  <si>
    <t>*Källa inrikes: NTM, Network for Transport Measures, avser genomsnitt för tåg i Sverige. https://www.transportmeasures.org/sv/  
  Källa utrikes: Chalmers, Semestern och klimatet. Metodrapport version 2.1.</t>
  </si>
  <si>
    <t>HVO100</t>
  </si>
  <si>
    <t>Personbil bensin (inkl elhybrid)</t>
  </si>
  <si>
    <t>Personbil Bifuel (gas+bensin)</t>
  </si>
  <si>
    <t>Elbil</t>
  </si>
  <si>
    <t>Laddhybrid bensin</t>
  </si>
  <si>
    <t>Laddhybrid diesel</t>
  </si>
  <si>
    <t>*Källa: Trafikverket, Handbok för vägtrafikens luftföroreningar - bilaga 6. Viktat medel för 2020, WTW.</t>
  </si>
  <si>
    <t>*Källa: Fördelning på bränsletyper enligt Taxiförbundet, Branschläget 2021 (avser 2020) https://www.taxiforbundet.se/wp-content/uploads/2021/06/taxibranschlaget2021final.pdf</t>
  </si>
  <si>
    <t xml:space="preserve">*Biobränsle genererar 70 % lägre utsläpp. Källa: NTM, Network for Transport Measures, NTMCalc 4.0, advanced version, Avser genomsnitt regionalflyg Sverige. WTW CO2e, Inkluderar höghöjdsfaktorer enligt ASEK.https://www.transportmeasures.org/sv/  </t>
  </si>
  <si>
    <t xml:space="preserve">*Källa: NTM, Network for Transport Measures, NTMCalc 4.0, advanced version, Avser genomsnitt regionalflyg Sverige. WTW CO2e, Inkluderar höghöjdsfaktorer enligt ASEK.https://www.transportmeasures.org/sv/  </t>
  </si>
  <si>
    <r>
      <t xml:space="preserve">
Skapad av: Trivector Traffic AB inom ramen för projektet </t>
    </r>
    <r>
      <rPr>
        <i/>
        <sz val="12"/>
        <color rgb="FF000000"/>
        <rFont val="Verdana"/>
        <family val="2"/>
      </rPr>
      <t>Klimatväxling i Skåne,</t>
    </r>
    <r>
      <rPr>
        <sz val="12"/>
        <color rgb="FF000000"/>
        <rFont val="Verdana"/>
        <family val="2"/>
      </rPr>
      <t xml:space="preserve"> som drivs av Region Skåne och medfinansieras av Europeiska Regionala Utvecklingsfonden.
Läs mer om Klimatväxling på www.skane.se/klimatvaxling
</t>
    </r>
    <r>
      <rPr>
        <i/>
        <sz val="12"/>
        <color rgb="FF000000"/>
        <rFont val="Verdana"/>
        <family val="2"/>
      </rPr>
      <t>Kontaktpersoner:</t>
    </r>
    <r>
      <rPr>
        <sz val="12"/>
        <color rgb="FF000000"/>
        <rFont val="Verdana"/>
        <family val="2"/>
      </rPr>
      <t xml:space="preserve">
Nina Hvitlock
nina.hvitlock@trivector.se
010 456 56 20
Frida Odbacke
frida.odbacke@trivector.se
010 456 56 31</t>
    </r>
  </si>
  <si>
    <r>
      <t xml:space="preserve">
Detta dokument hjälper er att få en överblick över kostnader, sträcka och utsläpp från era tjänsteresor.
</t>
    </r>
    <r>
      <rPr>
        <b/>
        <sz val="11"/>
        <color theme="0"/>
        <rFont val="Verdana"/>
        <family val="2"/>
      </rPr>
      <t>Gör såhär:</t>
    </r>
    <r>
      <rPr>
        <sz val="11"/>
        <color theme="0"/>
        <rFont val="Verdana"/>
        <family val="2"/>
      </rPr>
      <t xml:space="preserve">
- Börja med fliken FYLL I UPPGIFTER och fyll i bakgrundsinformation samt gör ett urval av de färdsätt/färdmedel som ni använder i tjänsten. Därefter kan ni fylla i uppgifter om sträcka, kostnad och CO2-utsläpp för valda färdsätt/färdmedel. I de fall ni inte har emissionsfaktorer för att beräkna CO2-utsäpp finns  föreslagna schablonvärden.
- Titta på och analysera sammanställningen av ifyllda uppgifter i fliken RESULTAT. Angivna uppgifter sammanställs i diagram och tabell. 
- Fyll i fliken FÖRUTSÄTTNINGAR, som innehåller en tabell med uppgifter att sammanställa, över de resurser ni har som möjliggör digitalt arbete och resor i tjänst. 
</t>
    </r>
    <r>
      <rPr>
        <b/>
        <sz val="11"/>
        <color theme="0"/>
        <rFont val="Verdana"/>
        <family val="2"/>
      </rPr>
      <t>Förtydliganden och tips!</t>
    </r>
    <r>
      <rPr>
        <sz val="11"/>
        <color theme="0"/>
        <rFont val="Verdana"/>
        <family val="2"/>
      </rPr>
      <t xml:space="preserve">
- En grov uppskattning av utsläppen är bättre än ingen information alls, bara man är medveten om att värdena är skattade. 
- Rest sträcka avser personkm 
- Körsträcka avser fordonskm 
- Vilka emissionsvärden som används bestäms av tillgång till data och ambitionsnivå. Vi rekommenderar användning av WTW-data (Well to wheel), då den på ett mer heltäckande sätt speglar faktiska utsläpp, inklusive utsläpp för produktions- och distributionskedjan.
</t>
    </r>
  </si>
  <si>
    <t>Emissionsfaktor inrikeståg 
(kg CO2/personkm)</t>
  </si>
  <si>
    <t>Emissionsfaktor utrikeståg 
(kg CO2/personkm)</t>
  </si>
  <si>
    <t>Kostnad för lokal och regional kollektivtrafik (kr)</t>
  </si>
  <si>
    <t>Emissionsfaktor utifrån genomsnittlig kollektivtrafikresa (kg Co2/km)</t>
  </si>
  <si>
    <r>
      <t xml:space="preserve">     Basera beräkning på (välj i lista) </t>
    </r>
    <r>
      <rPr>
        <b/>
        <sz val="11"/>
        <color theme="1"/>
        <rFont val="Calibri"/>
        <family val="2"/>
      </rPr>
      <t>→</t>
    </r>
  </si>
  <si>
    <r>
      <t xml:space="preserve">     Basera beräkning på (</t>
    </r>
    <r>
      <rPr>
        <u/>
        <sz val="11"/>
        <color theme="1"/>
        <rFont val="Arial"/>
        <family val="2"/>
      </rPr>
      <t>välj i lista</t>
    </r>
    <r>
      <rPr>
        <sz val="11"/>
        <color theme="1"/>
        <rFont val="Arial"/>
        <family val="2"/>
      </rPr>
      <t xml:space="preserve">) </t>
    </r>
    <r>
      <rPr>
        <b/>
        <sz val="11"/>
        <color theme="1"/>
        <rFont val="Calibri"/>
        <family val="2"/>
      </rPr>
      <t>→</t>
    </r>
  </si>
  <si>
    <t>Emissionsfaktor vanligt bränsle (kg CO2/personkm)</t>
  </si>
  <si>
    <t>Emissionsfaktor BRA Biobränsle 
(kg CO2/personkm)</t>
  </si>
  <si>
    <t>Emissionsfaktor utifrån genomsnittlig taxiflotta (kg CO2/personkm)</t>
  </si>
  <si>
    <t>Rest sträcka</t>
  </si>
  <si>
    <t>Summa</t>
  </si>
  <si>
    <t>T ex Teams, Zoom eller liknande</t>
  </si>
  <si>
    <t>Poolbilar - fossila drivmedel</t>
  </si>
  <si>
    <t>Verksamhetsbilar - fossila drivmedel</t>
  </si>
  <si>
    <t>Verksamhetsbilar - icke-fossila drivmedel</t>
  </si>
  <si>
    <t>Poolbilar - icke-fossila drivmedel</t>
  </si>
  <si>
    <r>
      <t>Emissionsfaktor (kg CO2)*</t>
    </r>
    <r>
      <rPr>
        <b/>
        <sz val="11"/>
        <color theme="7"/>
        <rFont val="Arial"/>
        <family val="2"/>
      </rPr>
      <t xml:space="preserve"> </t>
    </r>
  </si>
  <si>
    <t>El - svensk mix</t>
  </si>
  <si>
    <t>El - ursprungsmärkt förnybar</t>
  </si>
  <si>
    <t>Ersättning (kr/mil)</t>
  </si>
  <si>
    <t>*Källa: Trafikverket, Handbok för vägtrafikens luftföroreningar - bilaga 6. Viktat medel för 2020, WTW. Elemissionsfaktorn kommer från Klimatkalkyl.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</si>
</sst>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0.000"/>
    <numFmt numFmtId="165" formatCode="#,##0.00\ &quot;kr&quot;"/>
  </numFmts>
  <fonts count="142" x14ac:knownFonts="1">
    <font>
      <sz val="11"/>
      <color theme="1" tint="0.14993743705557422"/>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22"/>
      <color theme="1" tint="0.14996795556505021"/>
      <name val="Corbel"/>
      <family val="2"/>
      <scheme val="major"/>
    </font>
    <font>
      <sz val="10"/>
      <color theme="1" tint="0.14996795556505021"/>
      <name val="Verdana"/>
      <family val="2"/>
      <scheme val="minor"/>
    </font>
    <font>
      <b/>
      <sz val="11"/>
      <color rgb="FF3F3F3F"/>
      <name val="Verdana"/>
      <family val="2"/>
      <scheme val="minor"/>
    </font>
    <font>
      <sz val="11"/>
      <color theme="1" tint="0.14993743705557422"/>
      <name val="Verdana"/>
      <family val="2"/>
      <scheme val="minor"/>
    </font>
    <font>
      <sz val="11"/>
      <color theme="1" tint="0.24994659260841701"/>
      <name val="Verdana"/>
      <family val="2"/>
      <scheme val="minor"/>
    </font>
    <font>
      <sz val="11"/>
      <color theme="1" tint="0.14993743705557422"/>
      <name val="Corbel"/>
      <family val="2"/>
      <scheme val="major"/>
    </font>
    <font>
      <sz val="11"/>
      <color theme="1" tint="0.14996795556505021"/>
      <name val="Corbel"/>
      <family val="2"/>
      <scheme val="major"/>
    </font>
    <font>
      <b/>
      <sz val="11"/>
      <color theme="1" tint="0.14993743705557422"/>
      <name val="Verdana"/>
      <family val="2"/>
      <scheme val="minor"/>
    </font>
    <font>
      <sz val="11"/>
      <color theme="1" tint="0.14996795556505021"/>
      <name val="Verdana"/>
      <family val="2"/>
      <scheme val="minor"/>
    </font>
    <font>
      <b/>
      <sz val="11"/>
      <color theme="4" tint="-0.24994659260841701"/>
      <name val="Corbel"/>
      <family val="2"/>
      <scheme val="major"/>
    </font>
    <font>
      <sz val="10"/>
      <color theme="1" tint="0.14993743705557422"/>
      <name val="Arial"/>
      <family val="2"/>
    </font>
    <font>
      <sz val="10"/>
      <color theme="1"/>
      <name val="Arial"/>
      <family val="2"/>
    </font>
    <font>
      <sz val="11"/>
      <color theme="1" tint="0.14993743705557422"/>
      <name val="Arial"/>
      <family val="2"/>
    </font>
    <font>
      <b/>
      <sz val="11"/>
      <color theme="1" tint="0.14993743705557422"/>
      <name val="Arial"/>
      <family val="2"/>
    </font>
    <font>
      <b/>
      <sz val="11"/>
      <color theme="1"/>
      <name val="Arial"/>
      <family val="2"/>
    </font>
    <font>
      <b/>
      <sz val="10"/>
      <color theme="1"/>
      <name val="Arial"/>
      <family val="2"/>
    </font>
    <font>
      <sz val="11"/>
      <color rgb="FFFF0000"/>
      <name val="Verdana"/>
      <family val="2"/>
      <scheme val="minor"/>
    </font>
    <font>
      <i/>
      <sz val="10"/>
      <color theme="1"/>
      <name val="Arial"/>
      <family val="2"/>
    </font>
    <font>
      <b/>
      <sz val="11"/>
      <color rgb="FF000000"/>
      <name val="Arial"/>
      <family val="2"/>
    </font>
    <font>
      <sz val="10"/>
      <name val="Arial"/>
      <family val="2"/>
    </font>
    <font>
      <b/>
      <sz val="12"/>
      <color theme="1" tint="0.14993743705557422"/>
      <name val="Arial"/>
      <family val="2"/>
    </font>
    <font>
      <sz val="12"/>
      <color theme="1" tint="0.14993743705557422"/>
      <name val="Arial"/>
      <family val="2"/>
    </font>
    <font>
      <sz val="12"/>
      <color theme="1"/>
      <name val="Arial"/>
      <family val="2"/>
    </font>
    <font>
      <sz val="11"/>
      <color theme="1"/>
      <name val="Arial"/>
      <family val="2"/>
    </font>
    <font>
      <sz val="11"/>
      <name val="Arial"/>
      <family val="2"/>
    </font>
    <font>
      <sz val="9"/>
      <name val="Arial"/>
      <family val="2"/>
    </font>
    <font>
      <i/>
      <sz val="10"/>
      <color theme="1" tint="0.14993743705557422"/>
      <name val="Arial"/>
      <family val="2"/>
    </font>
    <font>
      <i/>
      <sz val="12"/>
      <color theme="1"/>
      <name val="Arial"/>
      <family val="2"/>
    </font>
    <font>
      <b/>
      <sz val="14"/>
      <color theme="0"/>
      <name val="Arial"/>
      <family val="2"/>
    </font>
    <font>
      <b/>
      <sz val="11"/>
      <color theme="0"/>
      <name val="Arial"/>
      <family val="2"/>
    </font>
    <font>
      <b/>
      <sz val="12"/>
      <color theme="1"/>
      <name val="Arial"/>
      <family val="2"/>
    </font>
    <font>
      <i/>
      <sz val="11"/>
      <color theme="1"/>
      <name val="Arial"/>
      <family val="2"/>
    </font>
    <font>
      <b/>
      <sz val="16"/>
      <color theme="0"/>
      <name val="Arial"/>
      <family val="2"/>
    </font>
    <font>
      <b/>
      <sz val="16"/>
      <color theme="0"/>
      <name val="Verdana"/>
      <family val="2"/>
      <scheme val="minor"/>
    </font>
    <font>
      <b/>
      <sz val="11"/>
      <color theme="1" tint="0.14999847407452621"/>
      <name val="Arial"/>
      <family val="2"/>
    </font>
    <font>
      <u/>
      <sz val="11"/>
      <color theme="10"/>
      <name val="Verdana"/>
      <family val="2"/>
      <scheme val="minor"/>
    </font>
    <font>
      <i/>
      <sz val="9"/>
      <name val="Arial"/>
      <family val="2"/>
    </font>
    <font>
      <sz val="9"/>
      <color theme="1"/>
      <name val="Arial"/>
      <family val="2"/>
    </font>
    <font>
      <b/>
      <sz val="9"/>
      <color theme="1"/>
      <name val="Arial"/>
      <family val="2"/>
    </font>
    <font>
      <sz val="18"/>
      <color theme="1" tint="0.14993743705557422"/>
      <name val="Verdana"/>
      <family val="2"/>
      <scheme val="minor"/>
    </font>
    <font>
      <sz val="18"/>
      <color rgb="FF198F40"/>
      <name val="Verdana"/>
      <family val="2"/>
      <scheme val="minor"/>
    </font>
    <font>
      <sz val="22"/>
      <color theme="1"/>
      <name val="Arial"/>
      <family val="2"/>
    </font>
    <font>
      <b/>
      <sz val="11"/>
      <name val="Arial"/>
      <family val="2"/>
    </font>
    <font>
      <u/>
      <sz val="11"/>
      <color theme="10"/>
      <name val="Arial"/>
      <family val="2"/>
    </font>
    <font>
      <b/>
      <sz val="11"/>
      <color theme="4"/>
      <name val="Arial"/>
      <family val="2"/>
    </font>
    <font>
      <i/>
      <sz val="9"/>
      <color theme="1"/>
      <name val="Arial"/>
      <family val="2"/>
    </font>
    <font>
      <b/>
      <sz val="16"/>
      <color theme="4"/>
      <name val="Arial"/>
      <family val="2"/>
    </font>
    <font>
      <b/>
      <sz val="16"/>
      <color theme="5"/>
      <name val="Arial"/>
      <family val="2"/>
    </font>
    <font>
      <b/>
      <sz val="16"/>
      <name val="Arial"/>
      <family val="2"/>
    </font>
    <font>
      <b/>
      <sz val="9"/>
      <name val="Arial"/>
      <family val="2"/>
    </font>
    <font>
      <b/>
      <sz val="11"/>
      <color theme="0"/>
      <name val="Bauhaus 93"/>
      <family val="5"/>
    </font>
    <font>
      <b/>
      <i/>
      <sz val="11"/>
      <name val="Arial"/>
      <family val="2"/>
    </font>
    <font>
      <b/>
      <i/>
      <sz val="10"/>
      <name val="Arial"/>
      <family val="2"/>
    </font>
    <font>
      <i/>
      <sz val="10"/>
      <name val="Arial"/>
      <family val="2"/>
    </font>
    <font>
      <i/>
      <sz val="11"/>
      <color theme="0" tint="-0.34998626667073579"/>
      <name val="Arial"/>
      <family val="2"/>
    </font>
    <font>
      <b/>
      <sz val="11"/>
      <color rgb="FF198F40"/>
      <name val="Arial"/>
      <family val="2"/>
    </font>
    <font>
      <b/>
      <sz val="11"/>
      <color theme="0"/>
      <name val="Verdana"/>
      <family val="2"/>
      <scheme val="minor"/>
    </font>
    <font>
      <b/>
      <sz val="10"/>
      <color theme="0"/>
      <name val="Arial"/>
      <family val="2"/>
    </font>
    <font>
      <b/>
      <i/>
      <sz val="11"/>
      <color theme="1"/>
      <name val="Arial"/>
      <family val="2"/>
    </font>
    <font>
      <b/>
      <sz val="11"/>
      <color theme="7"/>
      <name val="Arial"/>
      <family val="2"/>
    </font>
    <font>
      <sz val="9"/>
      <color theme="7"/>
      <name val="Arial"/>
      <family val="2"/>
    </font>
    <font>
      <sz val="11"/>
      <color rgb="FFFF0000"/>
      <name val="Arial"/>
      <family val="2"/>
    </font>
    <font>
      <sz val="11"/>
      <color theme="7"/>
      <name val="Arial"/>
      <family val="2"/>
    </font>
    <font>
      <sz val="11"/>
      <name val="Verdana"/>
      <family val="2"/>
      <scheme val="minor"/>
    </font>
    <font>
      <sz val="11"/>
      <color theme="0"/>
      <name val="Verdana"/>
      <family val="2"/>
      <scheme val="minor"/>
    </font>
    <font>
      <b/>
      <sz val="11"/>
      <color rgb="FF16664E"/>
      <name val="Arial"/>
      <family val="2"/>
    </font>
    <font>
      <b/>
      <i/>
      <sz val="9"/>
      <color rgb="FF16664E"/>
      <name val="Arial"/>
      <family val="2"/>
    </font>
    <font>
      <i/>
      <sz val="11"/>
      <name val="Arial"/>
      <family val="2"/>
    </font>
    <font>
      <sz val="12"/>
      <color theme="0"/>
      <name val="Arial"/>
      <family val="2"/>
    </font>
    <font>
      <sz val="11"/>
      <color theme="0"/>
      <name val="Arial"/>
      <family val="2"/>
    </font>
    <font>
      <sz val="14"/>
      <color theme="1"/>
      <name val="Arial"/>
      <family val="2"/>
    </font>
    <font>
      <sz val="14"/>
      <color theme="1" tint="0.14993743705557422"/>
      <name val="Verdana"/>
      <family val="2"/>
      <scheme val="minor"/>
    </font>
    <font>
      <b/>
      <sz val="12"/>
      <color rgb="FF72001A"/>
      <name val="Arial"/>
      <family val="2"/>
    </font>
    <font>
      <b/>
      <i/>
      <sz val="9"/>
      <color rgb="FF72001A"/>
      <name val="Arial"/>
      <family val="2"/>
    </font>
    <font>
      <b/>
      <sz val="12"/>
      <color rgb="FFFF8224"/>
      <name val="Arial"/>
      <family val="2"/>
    </font>
    <font>
      <b/>
      <sz val="16"/>
      <color rgb="FFFF8224"/>
      <name val="Arial"/>
      <family val="2"/>
    </font>
    <font>
      <b/>
      <i/>
      <sz val="9"/>
      <color rgb="FFFF8224"/>
      <name val="Arial"/>
      <family val="2"/>
    </font>
    <font>
      <b/>
      <sz val="12"/>
      <color rgb="FF6FBCCE"/>
      <name val="Arial"/>
      <family val="2"/>
    </font>
    <font>
      <b/>
      <sz val="12"/>
      <color rgb="FF307B8D"/>
      <name val="Arial"/>
      <family val="2"/>
    </font>
    <font>
      <b/>
      <sz val="12"/>
      <color rgb="FF80C1AA"/>
      <name val="Arial"/>
      <family val="2"/>
    </font>
    <font>
      <sz val="9"/>
      <color rgb="FF72001A"/>
      <name val="Arial"/>
      <family val="2"/>
    </font>
    <font>
      <b/>
      <sz val="16"/>
      <color rgb="FF80C1AA"/>
      <name val="Arial"/>
      <family val="2"/>
    </font>
    <font>
      <b/>
      <sz val="9"/>
      <color rgb="FF80C1AA"/>
      <name val="Arial"/>
      <family val="2"/>
    </font>
    <font>
      <u/>
      <sz val="11"/>
      <color theme="1"/>
      <name val="Arial"/>
      <family val="2"/>
    </font>
    <font>
      <sz val="9"/>
      <color theme="1"/>
      <name val="Verdana"/>
      <family val="2"/>
    </font>
    <font>
      <sz val="12"/>
      <color rgb="FF000000"/>
      <name val="Verdana"/>
      <family val="2"/>
    </font>
    <font>
      <i/>
      <sz val="12"/>
      <color rgb="FF000000"/>
      <name val="Verdana"/>
      <family val="2"/>
    </font>
    <font>
      <sz val="11"/>
      <color theme="1"/>
      <name val="Verdana"/>
      <family val="2"/>
    </font>
    <font>
      <b/>
      <i/>
      <sz val="11"/>
      <color theme="1" tint="0.14993743705557422"/>
      <name val="Arial"/>
      <family val="2"/>
    </font>
    <font>
      <sz val="11"/>
      <color theme="0"/>
      <name val="Verdana"/>
      <family val="2"/>
    </font>
    <font>
      <b/>
      <sz val="11"/>
      <color theme="0"/>
      <name val="Verdana"/>
      <family val="2"/>
    </font>
    <font>
      <b/>
      <sz val="12"/>
      <color theme="4"/>
      <name val="Arial"/>
      <family val="2"/>
    </font>
    <font>
      <b/>
      <sz val="14"/>
      <color theme="4"/>
      <name val="Arial"/>
      <family val="2"/>
    </font>
    <font>
      <b/>
      <i/>
      <sz val="9"/>
      <color theme="4"/>
      <name val="Arial"/>
      <family val="2"/>
    </font>
    <font>
      <b/>
      <sz val="12"/>
      <color rgb="FFFF9F57"/>
      <name val="Arial"/>
      <family val="2"/>
    </font>
    <font>
      <b/>
      <sz val="16"/>
      <color rgb="FFFF9F57"/>
      <name val="Arial"/>
      <family val="2"/>
    </font>
    <font>
      <b/>
      <sz val="9"/>
      <color rgb="FFFF9F57"/>
      <name val="Arial"/>
      <family val="2"/>
    </font>
    <font>
      <b/>
      <i/>
      <sz val="9"/>
      <color rgb="FFFF9F57"/>
      <name val="Arial"/>
      <family val="2"/>
    </font>
    <font>
      <sz val="9"/>
      <color rgb="FFFF9F57"/>
      <name val="Arial"/>
      <family val="2"/>
    </font>
    <font>
      <sz val="11"/>
      <color rgb="FFFF8224"/>
      <name val="Arial"/>
      <family val="2"/>
    </font>
    <font>
      <b/>
      <sz val="9"/>
      <color rgb="FFFF8224"/>
      <name val="Arial"/>
      <family val="2"/>
    </font>
    <font>
      <sz val="9"/>
      <color rgb="FFFF8224"/>
      <name val="Arial"/>
      <family val="2"/>
    </font>
    <font>
      <sz val="11"/>
      <color rgb="FFD25A00"/>
      <name val="Arial"/>
      <family val="2"/>
    </font>
    <font>
      <b/>
      <sz val="12"/>
      <color rgb="FFD25A00"/>
      <name val="Arial"/>
      <family val="2"/>
    </font>
    <font>
      <b/>
      <sz val="16"/>
      <color rgb="FFD25A00"/>
      <name val="Arial"/>
      <family val="2"/>
    </font>
    <font>
      <b/>
      <sz val="9"/>
      <color rgb="FFD25A00"/>
      <name val="Arial"/>
      <family val="2"/>
    </font>
    <font>
      <b/>
      <i/>
      <sz val="9"/>
      <color rgb="FFD25A00"/>
      <name val="Arial"/>
      <family val="2"/>
    </font>
    <font>
      <sz val="9"/>
      <color rgb="FFD25A00"/>
      <name val="Arial"/>
      <family val="2"/>
    </font>
    <font>
      <sz val="11"/>
      <color rgb="FFD03D02"/>
      <name val="Arial"/>
      <family val="2"/>
    </font>
    <font>
      <b/>
      <sz val="12"/>
      <color rgb="FFD03D02"/>
      <name val="Arial"/>
      <family val="2"/>
    </font>
    <font>
      <b/>
      <sz val="16"/>
      <color rgb="FFD03D02"/>
      <name val="Arial"/>
      <family val="2"/>
    </font>
    <font>
      <b/>
      <i/>
      <sz val="9"/>
      <color rgb="FFD03D02"/>
      <name val="Arial"/>
      <family val="2"/>
    </font>
    <font>
      <sz val="9"/>
      <color rgb="FFD03D02"/>
      <name val="Arial"/>
      <family val="2"/>
    </font>
    <font>
      <sz val="9"/>
      <color rgb="FFDF2203"/>
      <name val="Arial"/>
      <family val="2"/>
    </font>
    <font>
      <b/>
      <sz val="12"/>
      <color rgb="FFDF2203"/>
      <name val="Arial"/>
      <family val="2"/>
    </font>
    <font>
      <b/>
      <sz val="16"/>
      <color rgb="FFDF2203"/>
      <name val="Arial"/>
      <family val="2"/>
    </font>
    <font>
      <b/>
      <sz val="9"/>
      <color rgb="FFDF2203"/>
      <name val="Arial"/>
      <family val="2"/>
    </font>
    <font>
      <sz val="11"/>
      <color rgb="FFDF2203"/>
      <name val="Arial"/>
      <family val="2"/>
    </font>
    <font>
      <sz val="9"/>
      <color rgb="FF930000"/>
      <name val="Arial"/>
      <family val="2"/>
    </font>
    <font>
      <b/>
      <sz val="12"/>
      <color rgb="FF930000"/>
      <name val="Arial"/>
      <family val="2"/>
    </font>
    <font>
      <sz val="11"/>
      <color rgb="FF930000"/>
      <name val="Arial"/>
      <family val="2"/>
    </font>
    <font>
      <b/>
      <sz val="16"/>
      <color rgb="FF930000"/>
      <name val="Arial"/>
      <family val="2"/>
    </font>
    <font>
      <b/>
      <sz val="9"/>
      <color rgb="FF930000"/>
      <name val="Arial"/>
      <family val="2"/>
    </font>
    <font>
      <sz val="11"/>
      <color rgb="FF72001A"/>
      <name val="Arial"/>
      <family val="2"/>
    </font>
    <font>
      <sz val="9"/>
      <color rgb="FF6FBCCE"/>
      <name val="Arial"/>
      <family val="2"/>
    </font>
    <font>
      <b/>
      <sz val="14"/>
      <color rgb="FF6FBCCE"/>
      <name val="Arial"/>
      <family val="2"/>
    </font>
    <font>
      <b/>
      <sz val="9"/>
      <color rgb="FF6FBCCE"/>
      <name val="Arial"/>
      <family val="2"/>
    </font>
    <font>
      <sz val="11"/>
      <color rgb="FF6FBCCE"/>
      <name val="Arial"/>
      <family val="2"/>
    </font>
    <font>
      <sz val="9"/>
      <color rgb="FF307B8D"/>
      <name val="Arial"/>
      <family val="2"/>
    </font>
    <font>
      <b/>
      <sz val="14"/>
      <color rgb="FF307B8D"/>
      <name val="Arial"/>
      <family val="2"/>
    </font>
    <font>
      <b/>
      <sz val="9"/>
      <color rgb="FF307B8D"/>
      <name val="Arial"/>
      <family val="2"/>
    </font>
    <font>
      <sz val="11"/>
      <color rgb="FF307B8D"/>
      <name val="Arial"/>
      <family val="2"/>
    </font>
    <font>
      <b/>
      <sz val="11"/>
      <color theme="1"/>
      <name val="Calibri"/>
      <family val="2"/>
    </font>
    <font>
      <b/>
      <sz val="14"/>
      <color theme="1"/>
      <name val="Arial"/>
      <family val="2"/>
    </font>
    <font>
      <b/>
      <sz val="14"/>
      <color theme="1" tint="0.14993743705557422"/>
      <name val="Verdana"/>
      <family val="2"/>
      <scheme val="minor"/>
    </font>
    <font>
      <sz val="8"/>
      <color theme="1" tint="0.14993743705557422"/>
      <name val="Verdana"/>
      <family val="2"/>
      <scheme val="minor"/>
    </font>
    <font>
      <vertAlign val="superscript"/>
      <sz val="11"/>
      <color theme="1"/>
      <name val="Arial"/>
      <family val="2"/>
    </font>
  </fonts>
  <fills count="22">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theme="4" tint="0.79998168889431442"/>
      </patternFill>
    </fill>
    <fill>
      <patternFill patternType="solid">
        <fgColor theme="6" tint="0.79998168889431442"/>
        <bgColor indexed="64"/>
      </patternFill>
    </fill>
    <fill>
      <patternFill patternType="solid">
        <fgColor theme="0" tint="-0.499984740745262"/>
        <bgColor indexed="64"/>
      </patternFill>
    </fill>
    <fill>
      <patternFill patternType="solid">
        <fgColor theme="0" tint="-0.499984740745262"/>
        <bgColor theme="4" tint="0.79998168889431442"/>
      </patternFill>
    </fill>
    <fill>
      <patternFill patternType="solid">
        <fgColor theme="9"/>
        <bgColor indexed="64"/>
      </patternFill>
    </fill>
    <fill>
      <patternFill patternType="solid">
        <fgColor theme="4"/>
        <bgColor indexed="64"/>
      </patternFill>
    </fill>
    <fill>
      <patternFill patternType="solid">
        <fgColor theme="0" tint="-0.14999847407452621"/>
        <bgColor indexed="64"/>
      </patternFill>
    </fill>
    <fill>
      <patternFill patternType="solid">
        <fgColor rgb="FFDBEDE7"/>
        <bgColor indexed="64"/>
      </patternFill>
    </fill>
    <fill>
      <patternFill patternType="solid">
        <fgColor theme="1" tint="0.499984740745262"/>
        <bgColor indexed="64"/>
      </patternFill>
    </fill>
    <fill>
      <patternFill patternType="solid">
        <fgColor theme="0" tint="-4.9989318521683403E-2"/>
        <bgColor theme="4" tint="0.79998168889431442"/>
      </patternFill>
    </fill>
    <fill>
      <patternFill patternType="solid">
        <fgColor rgb="FF16664E"/>
        <bgColor indexed="64"/>
      </patternFill>
    </fill>
    <fill>
      <patternFill patternType="solid">
        <fgColor theme="0" tint="-0.249977111117893"/>
        <bgColor indexed="64"/>
      </patternFill>
    </fill>
    <fill>
      <patternFill patternType="solid">
        <fgColor rgb="FFFF8224"/>
        <bgColor indexed="64"/>
      </patternFill>
    </fill>
    <fill>
      <patternFill patternType="solid">
        <fgColor rgb="FFD25A00"/>
        <bgColor indexed="64"/>
      </patternFill>
    </fill>
    <fill>
      <patternFill patternType="solid">
        <fgColor rgb="FFD03D02"/>
        <bgColor indexed="64"/>
      </patternFill>
    </fill>
    <fill>
      <patternFill patternType="solid">
        <fgColor rgb="FF930000"/>
        <bgColor indexed="64"/>
      </patternFill>
    </fill>
    <fill>
      <patternFill patternType="solid">
        <fgColor rgb="FFFF9F57"/>
        <bgColor indexed="64"/>
      </patternFill>
    </fill>
  </fills>
  <borders count="268">
    <border>
      <left/>
      <right/>
      <top/>
      <bottom/>
      <diagonal/>
    </border>
    <border>
      <left style="thin">
        <color theme="4"/>
      </left>
      <right style="thin">
        <color theme="4"/>
      </right>
      <top style="thin">
        <color theme="4"/>
      </top>
      <bottom style="thin">
        <color theme="4"/>
      </bottom>
      <diagonal/>
    </border>
    <border>
      <left/>
      <right/>
      <top/>
      <bottom style="thin">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499984740745262"/>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rgb="FF198F40"/>
      </left>
      <right/>
      <top/>
      <bottom/>
      <diagonal/>
    </border>
    <border>
      <left style="thin">
        <color rgb="FF198F40"/>
      </left>
      <right style="thin">
        <color rgb="FF198F40"/>
      </right>
      <top style="thin">
        <color rgb="FF198F40"/>
      </top>
      <bottom style="thin">
        <color rgb="FF198F40"/>
      </bottom>
      <diagonal/>
    </border>
    <border>
      <left style="thin">
        <color rgb="FF198F40"/>
      </left>
      <right style="thin">
        <color rgb="FF198F40"/>
      </right>
      <top style="thin">
        <color rgb="FF198F4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thin">
        <color theme="0" tint="-0.499984740745262"/>
      </left>
      <right/>
      <top style="medium">
        <color indexed="64"/>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style="thin">
        <color theme="0" tint="-0.499984740745262"/>
      </left>
      <right/>
      <top style="medium">
        <color indexed="64"/>
      </top>
      <bottom/>
      <diagonal/>
    </border>
    <border>
      <left/>
      <right style="dotted">
        <color theme="0" tint="-0.499984740745262"/>
      </right>
      <top style="medium">
        <color indexed="64"/>
      </top>
      <bottom/>
      <diagonal/>
    </border>
    <border>
      <left style="dotted">
        <color theme="0" tint="-0.499984740745262"/>
      </left>
      <right style="dotted">
        <color theme="0" tint="-0.499984740745262"/>
      </right>
      <top style="medium">
        <color indexed="64"/>
      </top>
      <bottom style="dotted">
        <color theme="0" tint="-0.499984740745262"/>
      </bottom>
      <diagonal/>
    </border>
    <border>
      <left style="thin">
        <color theme="0" tint="-0.14999847407452621"/>
      </left>
      <right/>
      <top style="medium">
        <color indexed="64"/>
      </top>
      <bottom/>
      <diagonal/>
    </border>
    <border>
      <left style="thin">
        <color theme="0" tint="-0.14999847407452621"/>
      </left>
      <right/>
      <top/>
      <bottom style="medium">
        <color indexed="64"/>
      </bottom>
      <diagonal/>
    </border>
    <border>
      <left/>
      <right style="thin">
        <color theme="0" tint="-0.14999847407452621"/>
      </right>
      <top/>
      <bottom/>
      <diagonal/>
    </border>
    <border>
      <left/>
      <right style="thin">
        <color theme="0" tint="-0.14999847407452621"/>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right style="medium">
        <color theme="1"/>
      </right>
      <top/>
      <bottom/>
      <diagonal/>
    </border>
    <border>
      <left style="dotted">
        <color theme="0" tint="-0.499984740745262"/>
      </left>
      <right style="medium">
        <color theme="1"/>
      </right>
      <top style="medium">
        <color indexed="64"/>
      </top>
      <bottom style="thin">
        <color theme="0" tint="-0.34998626667073579"/>
      </bottom>
      <diagonal/>
    </border>
    <border>
      <left/>
      <right style="medium">
        <color theme="1"/>
      </right>
      <top/>
      <bottom style="thin">
        <color theme="0" tint="-0.34998626667073579"/>
      </bottom>
      <diagonal/>
    </border>
    <border>
      <left/>
      <right style="medium">
        <color theme="1"/>
      </right>
      <top/>
      <bottom style="medium">
        <color indexed="64"/>
      </bottom>
      <diagonal/>
    </border>
    <border>
      <left style="thin">
        <color theme="0" tint="-0.14999847407452621"/>
      </left>
      <right style="medium">
        <color theme="1"/>
      </right>
      <top style="medium">
        <color indexed="64"/>
      </top>
      <bottom/>
      <diagonal/>
    </border>
    <border>
      <left style="thin">
        <color theme="0" tint="-0.14999847407452621"/>
      </left>
      <right style="medium">
        <color theme="1"/>
      </right>
      <top/>
      <bottom style="medium">
        <color indexed="64"/>
      </bottom>
      <diagonal/>
    </border>
    <border>
      <left/>
      <right/>
      <top/>
      <bottom style="medium">
        <color theme="1"/>
      </bottom>
      <diagonal/>
    </border>
    <border>
      <left/>
      <right style="dotted">
        <color theme="0" tint="-0.499984740745262"/>
      </right>
      <top/>
      <bottom style="medium">
        <color theme="1"/>
      </bottom>
      <diagonal/>
    </border>
    <border>
      <left/>
      <right/>
      <top style="medium">
        <color theme="1"/>
      </top>
      <bottom/>
      <diagonal/>
    </border>
    <border>
      <left style="medium">
        <color theme="1"/>
      </left>
      <right/>
      <top/>
      <bottom style="medium">
        <color theme="1"/>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diagonal/>
    </border>
    <border>
      <left style="thin">
        <color theme="1" tint="0.499984740745262"/>
      </left>
      <right/>
      <top style="thin">
        <color theme="1" tint="0.499984740745262"/>
      </top>
      <bottom style="medium">
        <color indexed="64"/>
      </bottom>
      <diagonal/>
    </border>
    <border>
      <left style="thin">
        <color theme="0" tint="-0.34998626667073579"/>
      </left>
      <right/>
      <top style="thin">
        <color theme="0" tint="-0.34998626667073579"/>
      </top>
      <bottom style="medium">
        <color indexed="64"/>
      </bottom>
      <diagonal/>
    </border>
    <border>
      <left style="thin">
        <color theme="0" tint="-0.34998626667073579"/>
      </left>
      <right/>
      <top style="thin">
        <color theme="0" tint="-0.34998626667073579"/>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medium">
        <color theme="1"/>
      </left>
      <right style="thin">
        <color theme="1"/>
      </right>
      <top style="thin">
        <color theme="1"/>
      </top>
      <bottom style="thin">
        <color theme="1"/>
      </bottom>
      <diagonal/>
    </border>
    <border>
      <left style="medium">
        <color theme="1"/>
      </left>
      <right/>
      <top/>
      <bottom style="medium">
        <color indexed="64"/>
      </bottom>
      <diagonal/>
    </border>
    <border>
      <left style="medium">
        <color theme="1"/>
      </left>
      <right style="thin">
        <color theme="1"/>
      </right>
      <top style="thin">
        <color theme="1"/>
      </top>
      <bottom/>
      <diagonal/>
    </border>
    <border>
      <left style="medium">
        <color theme="1"/>
      </left>
      <right style="thin">
        <color theme="1"/>
      </right>
      <top/>
      <bottom style="thin">
        <color theme="1"/>
      </bottom>
      <diagonal/>
    </border>
    <border>
      <left style="thin">
        <color theme="1"/>
      </left>
      <right/>
      <top/>
      <bottom style="thin">
        <color theme="1"/>
      </bottom>
      <diagonal/>
    </border>
    <border>
      <left style="dotted">
        <color indexed="64"/>
      </left>
      <right style="medium">
        <color indexed="64"/>
      </right>
      <top style="dotted">
        <color indexed="64"/>
      </top>
      <bottom style="dotted">
        <color indexed="64"/>
      </bottom>
      <diagonal/>
    </border>
    <border>
      <left/>
      <right/>
      <top style="thin">
        <color theme="1"/>
      </top>
      <bottom style="medium">
        <color theme="1"/>
      </bottom>
      <diagonal/>
    </border>
    <border>
      <left/>
      <right/>
      <top/>
      <bottom style="thin">
        <color indexed="64"/>
      </bottom>
      <diagonal/>
    </border>
    <border>
      <left style="thin">
        <color theme="1"/>
      </left>
      <right style="dotted">
        <color indexed="64"/>
      </right>
      <top style="thin">
        <color theme="1"/>
      </top>
      <bottom/>
      <diagonal/>
    </border>
    <border>
      <left style="thin">
        <color theme="1"/>
      </left>
      <right style="dotted">
        <color indexed="64"/>
      </right>
      <top/>
      <bottom style="thin">
        <color theme="1"/>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tted">
        <color indexed="64"/>
      </left>
      <right/>
      <top style="thin">
        <color indexed="64"/>
      </top>
      <bottom/>
      <diagonal/>
    </border>
    <border>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theme="1"/>
      </left>
      <right/>
      <top/>
      <bottom style="medium">
        <color indexed="64"/>
      </bottom>
      <diagonal/>
    </border>
    <border>
      <left style="dotted">
        <color indexed="64"/>
      </left>
      <right style="dotted">
        <color indexed="64"/>
      </right>
      <top style="dotted">
        <color indexed="64"/>
      </top>
      <bottom style="medium">
        <color indexed="64"/>
      </bottom>
      <diagonal/>
    </border>
    <border>
      <left style="medium">
        <color theme="1"/>
      </left>
      <right style="thin">
        <color theme="1"/>
      </right>
      <top/>
      <bottom style="medium">
        <color indexed="64"/>
      </bottom>
      <diagonal/>
    </border>
    <border>
      <left style="thin">
        <color theme="1"/>
      </left>
      <right style="dotted">
        <color indexed="64"/>
      </right>
      <top/>
      <bottom style="medium">
        <color indexed="64"/>
      </bottom>
      <diagonal/>
    </border>
    <border>
      <left/>
      <right style="medium">
        <color indexed="64"/>
      </right>
      <top style="dotted">
        <color indexed="64"/>
      </top>
      <bottom/>
      <diagonal/>
    </border>
    <border>
      <left style="dotted">
        <color indexed="64"/>
      </left>
      <right style="dotted">
        <color indexed="64"/>
      </right>
      <top style="thin">
        <color indexed="64"/>
      </top>
      <bottom style="dotted">
        <color indexed="64"/>
      </bottom>
      <diagonal/>
    </border>
    <border>
      <left style="thin">
        <color indexed="64"/>
      </left>
      <right style="thin">
        <color indexed="64"/>
      </right>
      <top style="thin">
        <color indexed="64"/>
      </top>
      <bottom style="thin">
        <color indexed="64"/>
      </bottom>
      <diagonal/>
    </border>
    <border>
      <left style="medium">
        <color rgb="FF16664E"/>
      </left>
      <right/>
      <top style="medium">
        <color rgb="FF16664E"/>
      </top>
      <bottom/>
      <diagonal/>
    </border>
    <border>
      <left/>
      <right/>
      <top style="medium">
        <color rgb="FF16664E"/>
      </top>
      <bottom/>
      <diagonal/>
    </border>
    <border>
      <left/>
      <right style="medium">
        <color rgb="FF16664E"/>
      </right>
      <top style="medium">
        <color rgb="FF16664E"/>
      </top>
      <bottom/>
      <diagonal/>
    </border>
    <border>
      <left style="medium">
        <color rgb="FF16664E"/>
      </left>
      <right/>
      <top/>
      <bottom/>
      <diagonal/>
    </border>
    <border>
      <left/>
      <right style="medium">
        <color rgb="FF16664E"/>
      </right>
      <top/>
      <bottom/>
      <diagonal/>
    </border>
    <border>
      <left style="medium">
        <color rgb="FF16664E"/>
      </left>
      <right/>
      <top/>
      <bottom style="medium">
        <color rgb="FF16664E"/>
      </bottom>
      <diagonal/>
    </border>
    <border>
      <left/>
      <right/>
      <top/>
      <bottom style="medium">
        <color rgb="FF16664E"/>
      </bottom>
      <diagonal/>
    </border>
    <border>
      <left/>
      <right style="medium">
        <color rgb="FF16664E"/>
      </right>
      <top/>
      <bottom style="medium">
        <color rgb="FF16664E"/>
      </bottom>
      <diagonal/>
    </border>
    <border>
      <left/>
      <right/>
      <top style="dotted">
        <color indexed="64"/>
      </top>
      <bottom style="dotted">
        <color indexed="64"/>
      </bottom>
      <diagonal/>
    </border>
    <border>
      <left style="thin">
        <color theme="0" tint="-0.499984740745262"/>
      </left>
      <right style="medium">
        <color indexed="64"/>
      </right>
      <top style="thin">
        <color theme="0" tint="-0.499984740745262"/>
      </top>
      <bottom style="medium">
        <color indexed="64"/>
      </bottom>
      <diagonal/>
    </border>
    <border>
      <left style="dotted">
        <color theme="0"/>
      </left>
      <right style="dotted">
        <color theme="0"/>
      </right>
      <top style="dotted">
        <color theme="0"/>
      </top>
      <bottom style="dotted">
        <color theme="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499984740745262"/>
      </left>
      <right style="medium">
        <color indexed="64"/>
      </right>
      <top style="thin">
        <color theme="0" tint="-0.499984740745262"/>
      </top>
      <bottom style="thin">
        <color theme="0" tint="-0.499984740745262"/>
      </bottom>
      <diagonal/>
    </border>
    <border>
      <left style="thick">
        <color rgb="FF72001A"/>
      </left>
      <right/>
      <top style="thick">
        <color rgb="FF72001A"/>
      </top>
      <bottom/>
      <diagonal/>
    </border>
    <border>
      <left/>
      <right/>
      <top style="thick">
        <color rgb="FF72001A"/>
      </top>
      <bottom/>
      <diagonal/>
    </border>
    <border>
      <left/>
      <right style="thick">
        <color rgb="FF72001A"/>
      </right>
      <top style="thick">
        <color rgb="FF72001A"/>
      </top>
      <bottom/>
      <diagonal/>
    </border>
    <border>
      <left style="thick">
        <color rgb="FF72001A"/>
      </left>
      <right/>
      <top/>
      <bottom/>
      <diagonal/>
    </border>
    <border>
      <left/>
      <right style="thick">
        <color rgb="FF72001A"/>
      </right>
      <top/>
      <bottom/>
      <diagonal/>
    </border>
    <border>
      <left style="thick">
        <color rgb="FF72001A"/>
      </left>
      <right/>
      <top/>
      <bottom style="thick">
        <color rgb="FF72001A"/>
      </bottom>
      <diagonal/>
    </border>
    <border>
      <left/>
      <right/>
      <top/>
      <bottom style="thick">
        <color rgb="FF72001A"/>
      </bottom>
      <diagonal/>
    </border>
    <border>
      <left/>
      <right style="thick">
        <color rgb="FF72001A"/>
      </right>
      <top/>
      <bottom style="thick">
        <color rgb="FF72001A"/>
      </bottom>
      <diagonal/>
    </border>
    <border>
      <left style="thick">
        <color rgb="FF930000"/>
      </left>
      <right/>
      <top style="thick">
        <color rgb="FF930000"/>
      </top>
      <bottom/>
      <diagonal/>
    </border>
    <border>
      <left/>
      <right/>
      <top style="thick">
        <color rgb="FF930000"/>
      </top>
      <bottom/>
      <diagonal/>
    </border>
    <border>
      <left/>
      <right style="thick">
        <color rgb="FF930000"/>
      </right>
      <top style="thick">
        <color rgb="FF930000"/>
      </top>
      <bottom/>
      <diagonal/>
    </border>
    <border>
      <left style="thick">
        <color rgb="FF930000"/>
      </left>
      <right/>
      <top/>
      <bottom/>
      <diagonal/>
    </border>
    <border>
      <left/>
      <right style="thick">
        <color rgb="FF930000"/>
      </right>
      <top/>
      <bottom/>
      <diagonal/>
    </border>
    <border>
      <left style="thick">
        <color rgb="FF930000"/>
      </left>
      <right/>
      <top/>
      <bottom style="thick">
        <color rgb="FF930000"/>
      </bottom>
      <diagonal/>
    </border>
    <border>
      <left/>
      <right/>
      <top/>
      <bottom style="thick">
        <color rgb="FF930000"/>
      </bottom>
      <diagonal/>
    </border>
    <border>
      <left/>
      <right style="thick">
        <color rgb="FF930000"/>
      </right>
      <top/>
      <bottom style="thick">
        <color rgb="FF930000"/>
      </bottom>
      <diagonal/>
    </border>
    <border>
      <left style="thick">
        <color rgb="FFFF8224"/>
      </left>
      <right/>
      <top style="thick">
        <color rgb="FFFF8224"/>
      </top>
      <bottom/>
      <diagonal/>
    </border>
    <border>
      <left/>
      <right/>
      <top style="thick">
        <color rgb="FFFF8224"/>
      </top>
      <bottom/>
      <diagonal/>
    </border>
    <border>
      <left/>
      <right style="thick">
        <color rgb="FFFF8224"/>
      </right>
      <top style="thick">
        <color rgb="FFFF8224"/>
      </top>
      <bottom/>
      <diagonal/>
    </border>
    <border>
      <left style="thick">
        <color rgb="FFFF8224"/>
      </left>
      <right/>
      <top/>
      <bottom/>
      <diagonal/>
    </border>
    <border>
      <left/>
      <right style="thick">
        <color rgb="FFFF8224"/>
      </right>
      <top/>
      <bottom/>
      <diagonal/>
    </border>
    <border>
      <left style="thick">
        <color rgb="FFFF8224"/>
      </left>
      <right/>
      <top/>
      <bottom style="thick">
        <color rgb="FFFF8224"/>
      </bottom>
      <diagonal/>
    </border>
    <border>
      <left/>
      <right/>
      <top/>
      <bottom style="thick">
        <color rgb="FFFF8224"/>
      </bottom>
      <diagonal/>
    </border>
    <border>
      <left/>
      <right style="thick">
        <color rgb="FFFF8224"/>
      </right>
      <top/>
      <bottom style="thick">
        <color rgb="FFFF8224"/>
      </bottom>
      <diagonal/>
    </border>
    <border>
      <left style="thick">
        <color rgb="FF6FBCCE"/>
      </left>
      <right/>
      <top style="thick">
        <color rgb="FF6FBCCE"/>
      </top>
      <bottom/>
      <diagonal/>
    </border>
    <border>
      <left/>
      <right/>
      <top style="thick">
        <color rgb="FF6FBCCE"/>
      </top>
      <bottom/>
      <diagonal/>
    </border>
    <border>
      <left/>
      <right style="thick">
        <color rgb="FF6FBCCE"/>
      </right>
      <top style="thick">
        <color rgb="FF6FBCCE"/>
      </top>
      <bottom/>
      <diagonal/>
    </border>
    <border>
      <left style="thick">
        <color rgb="FF6FBCCE"/>
      </left>
      <right/>
      <top/>
      <bottom/>
      <diagonal/>
    </border>
    <border>
      <left/>
      <right style="thick">
        <color rgb="FF6FBCCE"/>
      </right>
      <top/>
      <bottom/>
      <diagonal/>
    </border>
    <border>
      <left style="thick">
        <color rgb="FF6FBCCE"/>
      </left>
      <right/>
      <top/>
      <bottom style="thick">
        <color rgb="FF6FBCCE"/>
      </bottom>
      <diagonal/>
    </border>
    <border>
      <left/>
      <right/>
      <top/>
      <bottom style="thick">
        <color rgb="FF6FBCCE"/>
      </bottom>
      <diagonal/>
    </border>
    <border>
      <left/>
      <right style="thick">
        <color rgb="FF6FBCCE"/>
      </right>
      <top/>
      <bottom style="thick">
        <color rgb="FF6FBCCE"/>
      </bottom>
      <diagonal/>
    </border>
    <border>
      <left style="thick">
        <color rgb="FF16664E"/>
      </left>
      <right/>
      <top style="thick">
        <color rgb="FF16664E"/>
      </top>
      <bottom/>
      <diagonal/>
    </border>
    <border>
      <left/>
      <right/>
      <top style="thick">
        <color rgb="FF16664E"/>
      </top>
      <bottom/>
      <diagonal/>
    </border>
    <border>
      <left/>
      <right style="thick">
        <color rgb="FF16664E"/>
      </right>
      <top style="thick">
        <color rgb="FF16664E"/>
      </top>
      <bottom/>
      <diagonal/>
    </border>
    <border>
      <left style="thick">
        <color rgb="FF16664E"/>
      </left>
      <right/>
      <top/>
      <bottom/>
      <diagonal/>
    </border>
    <border>
      <left/>
      <right style="thick">
        <color rgb="FF16664E"/>
      </right>
      <top/>
      <bottom/>
      <diagonal/>
    </border>
    <border>
      <left style="thick">
        <color rgb="FF16664E"/>
      </left>
      <right/>
      <top/>
      <bottom style="thick">
        <color rgb="FF16664E"/>
      </bottom>
      <diagonal/>
    </border>
    <border>
      <left/>
      <right/>
      <top/>
      <bottom style="thick">
        <color rgb="FF16664E"/>
      </bottom>
      <diagonal/>
    </border>
    <border>
      <left/>
      <right style="thick">
        <color rgb="FF16664E"/>
      </right>
      <top/>
      <bottom style="thick">
        <color rgb="FF16664E"/>
      </bottom>
      <diagonal/>
    </border>
    <border>
      <left style="thick">
        <color rgb="FF307B8D"/>
      </left>
      <right/>
      <top style="thick">
        <color rgb="FF307B8D"/>
      </top>
      <bottom/>
      <diagonal/>
    </border>
    <border>
      <left/>
      <right/>
      <top style="thick">
        <color rgb="FF307B8D"/>
      </top>
      <bottom/>
      <diagonal/>
    </border>
    <border>
      <left/>
      <right style="thick">
        <color rgb="FF307B8D"/>
      </right>
      <top style="thick">
        <color rgb="FF307B8D"/>
      </top>
      <bottom/>
      <diagonal/>
    </border>
    <border>
      <left style="thick">
        <color rgb="FF307B8D"/>
      </left>
      <right/>
      <top/>
      <bottom/>
      <diagonal/>
    </border>
    <border>
      <left/>
      <right style="thick">
        <color rgb="FF307B8D"/>
      </right>
      <top/>
      <bottom/>
      <diagonal/>
    </border>
    <border>
      <left style="thick">
        <color rgb="FF307B8D"/>
      </left>
      <right/>
      <top/>
      <bottom style="thick">
        <color rgb="FF307B8D"/>
      </bottom>
      <diagonal/>
    </border>
    <border>
      <left/>
      <right/>
      <top/>
      <bottom style="thick">
        <color rgb="FF307B8D"/>
      </bottom>
      <diagonal/>
    </border>
    <border>
      <left/>
      <right style="thick">
        <color rgb="FF307B8D"/>
      </right>
      <top/>
      <bottom style="thick">
        <color rgb="FF307B8D"/>
      </bottom>
      <diagonal/>
    </border>
    <border>
      <left style="thick">
        <color rgb="FF80C1AA"/>
      </left>
      <right/>
      <top style="thick">
        <color rgb="FF80C1AA"/>
      </top>
      <bottom/>
      <diagonal/>
    </border>
    <border>
      <left/>
      <right/>
      <top style="thick">
        <color rgb="FF80C1AA"/>
      </top>
      <bottom/>
      <diagonal/>
    </border>
    <border>
      <left/>
      <right style="thick">
        <color rgb="FF80C1AA"/>
      </right>
      <top style="thick">
        <color rgb="FF80C1AA"/>
      </top>
      <bottom/>
      <diagonal/>
    </border>
    <border>
      <left style="thick">
        <color rgb="FF80C1AA"/>
      </left>
      <right/>
      <top/>
      <bottom/>
      <diagonal/>
    </border>
    <border>
      <left/>
      <right style="thick">
        <color rgb="FF80C1AA"/>
      </right>
      <top/>
      <bottom/>
      <diagonal/>
    </border>
    <border>
      <left style="thick">
        <color rgb="FF80C1AA"/>
      </left>
      <right/>
      <top/>
      <bottom style="thick">
        <color rgb="FF80C1AA"/>
      </bottom>
      <diagonal/>
    </border>
    <border>
      <left/>
      <right/>
      <top/>
      <bottom style="thick">
        <color rgb="FF80C1AA"/>
      </bottom>
      <diagonal/>
    </border>
    <border>
      <left/>
      <right style="thick">
        <color rgb="FF80C1AA"/>
      </right>
      <top/>
      <bottom style="thick">
        <color rgb="FF80C1AA"/>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theme="1"/>
      </right>
      <top/>
      <bottom style="thin">
        <color theme="1"/>
      </bottom>
      <diagonal/>
    </border>
    <border>
      <left/>
      <right style="thin">
        <color theme="1"/>
      </right>
      <top style="thin">
        <color theme="1"/>
      </top>
      <bottom/>
      <diagonal/>
    </border>
    <border>
      <left style="thin">
        <color theme="1"/>
      </left>
      <right style="medium">
        <color theme="1"/>
      </right>
      <top/>
      <bottom style="medium">
        <color theme="1"/>
      </bottom>
      <diagonal/>
    </border>
    <border>
      <left style="medium">
        <color theme="1"/>
      </left>
      <right style="thin">
        <color theme="1"/>
      </right>
      <top style="thin">
        <color indexed="64"/>
      </top>
      <bottom style="thin">
        <color indexed="64"/>
      </bottom>
      <diagonal/>
    </border>
    <border>
      <left style="medium">
        <color indexed="64"/>
      </left>
      <right style="thin">
        <color theme="0" tint="-0.499984740745262"/>
      </right>
      <top style="thin">
        <color indexed="64"/>
      </top>
      <bottom/>
      <diagonal/>
    </border>
    <border>
      <left style="medium">
        <color indexed="64"/>
      </left>
      <right style="thin">
        <color theme="1"/>
      </right>
      <top style="thin">
        <color indexed="64"/>
      </top>
      <bottom/>
      <diagonal/>
    </border>
    <border>
      <left style="medium">
        <color indexed="64"/>
      </left>
      <right style="thin">
        <color theme="1"/>
      </right>
      <top/>
      <bottom style="thin">
        <color indexed="64"/>
      </bottom>
      <diagonal/>
    </border>
    <border>
      <left style="medium">
        <color indexed="64"/>
      </left>
      <right style="thin">
        <color theme="1"/>
      </right>
      <top style="thin">
        <color indexed="64"/>
      </top>
      <bottom style="medium">
        <color indexed="64"/>
      </bottom>
      <diagonal/>
    </border>
    <border>
      <left style="medium">
        <color indexed="64"/>
      </left>
      <right style="thin">
        <color theme="1"/>
      </right>
      <top style="thin">
        <color theme="1"/>
      </top>
      <bottom style="medium">
        <color indexed="64"/>
      </bottom>
      <diagonal/>
    </border>
    <border>
      <left/>
      <right style="dotted">
        <color theme="0" tint="-0.499984740745262"/>
      </right>
      <top/>
      <bottom/>
      <diagonal/>
    </border>
    <border>
      <left style="dotted">
        <color theme="0" tint="-0.499984740745262"/>
      </left>
      <right style="dotted">
        <color theme="0" tint="-0.499984740745262"/>
      </right>
      <top style="dotted">
        <color theme="0" tint="-0.499984740745262"/>
      </top>
      <bottom/>
      <diagonal/>
    </border>
    <border>
      <left/>
      <right/>
      <top/>
      <bottom style="thin">
        <color theme="9" tint="-0.749992370372631"/>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diagonal/>
    </border>
    <border>
      <left style="medium">
        <color indexed="64"/>
      </left>
      <right/>
      <top style="thin">
        <color theme="0" tint="-0.499984740745262"/>
      </top>
      <bottom/>
      <diagonal/>
    </border>
    <border>
      <left style="medium">
        <color indexed="64"/>
      </left>
      <right/>
      <top/>
      <bottom style="thin">
        <color theme="0" tint="-0.499984740745262"/>
      </bottom>
      <diagonal/>
    </border>
    <border>
      <left style="medium">
        <color indexed="64"/>
      </left>
      <right style="medium">
        <color indexed="64"/>
      </right>
      <top/>
      <bottom style="thin">
        <color theme="0" tint="-0.499984740745262"/>
      </bottom>
      <diagonal/>
    </border>
    <border>
      <left style="medium">
        <color indexed="64"/>
      </left>
      <right/>
      <top style="thin">
        <color theme="0" tint="-0.499984740745262"/>
      </top>
      <bottom style="medium">
        <color indexed="64"/>
      </bottom>
      <diagonal/>
    </border>
    <border>
      <left style="thin">
        <color theme="0" tint="-0.499984740745262"/>
      </left>
      <right/>
      <top style="thin">
        <color theme="0" tint="-0.499984740745262"/>
      </top>
      <bottom style="medium">
        <color indexed="64"/>
      </bottom>
      <diagonal/>
    </border>
    <border>
      <left style="medium">
        <color indexed="64"/>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theme="1"/>
      </top>
      <bottom style="thin">
        <color indexed="64"/>
      </bottom>
      <diagonal/>
    </border>
    <border>
      <left style="thin">
        <color theme="1"/>
      </left>
      <right/>
      <top style="thin">
        <color theme="1"/>
      </top>
      <bottom style="medium">
        <color theme="1"/>
      </bottom>
      <diagonal/>
    </border>
    <border>
      <left style="thin">
        <color theme="1"/>
      </left>
      <right style="dotted">
        <color indexed="64"/>
      </right>
      <top style="thin">
        <color indexed="64"/>
      </top>
      <bottom style="thin">
        <color theme="1"/>
      </bottom>
      <diagonal/>
    </border>
    <border>
      <left style="dotted">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theme="1"/>
      </left>
      <right style="dotted">
        <color indexed="64"/>
      </right>
      <top style="thin">
        <color theme="1"/>
      </top>
      <bottom style="thin">
        <color theme="1"/>
      </bottom>
      <diagonal/>
    </border>
    <border>
      <left/>
      <right style="medium">
        <color theme="1"/>
      </right>
      <top style="dotted">
        <color theme="0" tint="-0.499984740745262"/>
      </top>
      <bottom/>
      <diagonal/>
    </border>
    <border>
      <left/>
      <right style="medium">
        <color theme="1"/>
      </right>
      <top/>
      <bottom style="thin">
        <color theme="1"/>
      </bottom>
      <diagonal/>
    </border>
    <border>
      <left style="thin">
        <color theme="0" tint="-0.14999847407452621"/>
      </left>
      <right style="thin">
        <color theme="0" tint="-0.14999847407452621"/>
      </right>
      <top style="medium">
        <color indexed="64"/>
      </top>
      <bottom/>
      <diagonal/>
    </border>
    <border>
      <left style="thin">
        <color theme="0" tint="-0.14999847407452621"/>
      </left>
      <right style="thin">
        <color theme="0" tint="-0.14999847407452621"/>
      </right>
      <top/>
      <bottom style="medium">
        <color indexed="64"/>
      </bottom>
      <diagonal/>
    </border>
    <border>
      <left style="medium">
        <color indexed="64"/>
      </left>
      <right style="thin">
        <color theme="0" tint="-0.14999847407452621"/>
      </right>
      <top style="medium">
        <color indexed="64"/>
      </top>
      <bottom/>
      <diagonal/>
    </border>
    <border>
      <left style="medium">
        <color indexed="64"/>
      </left>
      <right style="thin">
        <color theme="0" tint="-0.14999847407452621"/>
      </right>
      <top/>
      <bottom style="medium">
        <color indexed="64"/>
      </bottom>
      <diagonal/>
    </border>
    <border>
      <left style="thin">
        <color theme="0" tint="-0.499984740745262"/>
      </left>
      <right style="medium">
        <color indexed="64"/>
      </right>
      <top style="medium">
        <color indexed="64"/>
      </top>
      <bottom style="thin">
        <color theme="0" tint="-0.499984740745262"/>
      </bottom>
      <diagonal/>
    </border>
    <border>
      <left style="thin">
        <color theme="1"/>
      </left>
      <right style="medium">
        <color indexed="64"/>
      </right>
      <top style="dotted">
        <color theme="0" tint="-0.499984740745262"/>
      </top>
      <bottom style="dotted">
        <color indexed="64"/>
      </bottom>
      <diagonal/>
    </border>
    <border>
      <left style="dotted">
        <color indexed="64"/>
      </left>
      <right style="medium">
        <color theme="1"/>
      </right>
      <top style="dotted">
        <color indexed="64"/>
      </top>
      <bottom style="dotted">
        <color indexed="64"/>
      </bottom>
      <diagonal/>
    </border>
    <border>
      <left style="dotted">
        <color indexed="64"/>
      </left>
      <right style="medium">
        <color theme="1"/>
      </right>
      <top style="dotted">
        <color indexed="64"/>
      </top>
      <bottom/>
      <diagonal/>
    </border>
    <border>
      <left style="dotted">
        <color indexed="64"/>
      </left>
      <right style="medium">
        <color theme="1"/>
      </right>
      <top/>
      <bottom style="thin">
        <color theme="1"/>
      </bottom>
      <diagonal/>
    </border>
    <border>
      <left style="dotted">
        <color indexed="64"/>
      </left>
      <right style="dotted">
        <color indexed="64"/>
      </right>
      <top/>
      <bottom style="medium">
        <color indexed="64"/>
      </bottom>
      <diagonal/>
    </border>
    <border>
      <left style="medium">
        <color theme="1"/>
      </left>
      <right/>
      <top style="medium">
        <color theme="1"/>
      </top>
      <bottom style="dotted">
        <color indexed="64"/>
      </bottom>
      <diagonal/>
    </border>
    <border>
      <left/>
      <right/>
      <top style="medium">
        <color theme="1"/>
      </top>
      <bottom style="dotted">
        <color indexed="64"/>
      </bottom>
      <diagonal/>
    </border>
    <border>
      <left/>
      <right style="medium">
        <color theme="1"/>
      </right>
      <top style="medium">
        <color theme="1"/>
      </top>
      <bottom style="dotted">
        <color indexed="64"/>
      </bottom>
      <diagonal/>
    </border>
    <border>
      <left style="medium">
        <color indexed="64"/>
      </left>
      <right style="thin">
        <color theme="0" tint="-0.499984740745262"/>
      </right>
      <top/>
      <bottom/>
      <diagonal/>
    </border>
    <border>
      <left style="thick">
        <color rgb="FFFF9F57"/>
      </left>
      <right/>
      <top style="thick">
        <color rgb="FFFF9F57"/>
      </top>
      <bottom/>
      <diagonal/>
    </border>
    <border>
      <left/>
      <right/>
      <top style="thick">
        <color rgb="FFFF9F57"/>
      </top>
      <bottom/>
      <diagonal/>
    </border>
    <border>
      <left/>
      <right style="thick">
        <color rgb="FFFF9F57"/>
      </right>
      <top style="thick">
        <color rgb="FFFF9F57"/>
      </top>
      <bottom/>
      <diagonal/>
    </border>
    <border>
      <left style="thick">
        <color rgb="FFFF9F57"/>
      </left>
      <right/>
      <top/>
      <bottom/>
      <diagonal/>
    </border>
    <border>
      <left/>
      <right style="thick">
        <color rgb="FFFF9F57"/>
      </right>
      <top/>
      <bottom/>
      <diagonal/>
    </border>
    <border>
      <left style="thick">
        <color rgb="FFFF9F57"/>
      </left>
      <right/>
      <top/>
      <bottom style="thick">
        <color rgb="FFFF9F57"/>
      </bottom>
      <diagonal/>
    </border>
    <border>
      <left/>
      <right/>
      <top/>
      <bottom style="thick">
        <color rgb="FFFF9F57"/>
      </bottom>
      <diagonal/>
    </border>
    <border>
      <left/>
      <right style="thick">
        <color rgb="FFFF9F57"/>
      </right>
      <top/>
      <bottom style="thick">
        <color rgb="FFFF9F57"/>
      </bottom>
      <diagonal/>
    </border>
    <border>
      <left style="thick">
        <color rgb="FFD25A00"/>
      </left>
      <right/>
      <top style="thick">
        <color rgb="FFD25A00"/>
      </top>
      <bottom/>
      <diagonal/>
    </border>
    <border>
      <left/>
      <right/>
      <top style="thick">
        <color rgb="FFD25A00"/>
      </top>
      <bottom/>
      <diagonal/>
    </border>
    <border>
      <left/>
      <right style="thick">
        <color rgb="FFD25A00"/>
      </right>
      <top style="thick">
        <color rgb="FFD25A00"/>
      </top>
      <bottom/>
      <diagonal/>
    </border>
    <border>
      <left style="thick">
        <color rgb="FFD25A00"/>
      </left>
      <right/>
      <top/>
      <bottom/>
      <diagonal/>
    </border>
    <border>
      <left/>
      <right style="thick">
        <color rgb="FFD25A00"/>
      </right>
      <top/>
      <bottom/>
      <diagonal/>
    </border>
    <border>
      <left style="thick">
        <color rgb="FFD25A00"/>
      </left>
      <right/>
      <top/>
      <bottom style="thick">
        <color rgb="FFD25A00"/>
      </bottom>
      <diagonal/>
    </border>
    <border>
      <left/>
      <right/>
      <top/>
      <bottom style="thick">
        <color rgb="FFD25A00"/>
      </bottom>
      <diagonal/>
    </border>
    <border>
      <left/>
      <right style="thick">
        <color rgb="FFD25A00"/>
      </right>
      <top/>
      <bottom style="thick">
        <color rgb="FFD25A00"/>
      </bottom>
      <diagonal/>
    </border>
    <border>
      <left style="thick">
        <color rgb="FFD03D02"/>
      </left>
      <right/>
      <top style="thick">
        <color rgb="FFD03D02"/>
      </top>
      <bottom/>
      <diagonal/>
    </border>
    <border>
      <left/>
      <right/>
      <top style="thick">
        <color rgb="FFD03D02"/>
      </top>
      <bottom/>
      <diagonal/>
    </border>
    <border>
      <left/>
      <right style="thick">
        <color rgb="FFD03D02"/>
      </right>
      <top style="thick">
        <color rgb="FFD03D02"/>
      </top>
      <bottom/>
      <diagonal/>
    </border>
    <border>
      <left style="thick">
        <color rgb="FFD03D02"/>
      </left>
      <right/>
      <top/>
      <bottom/>
      <diagonal/>
    </border>
    <border>
      <left/>
      <right style="thick">
        <color rgb="FFD03D02"/>
      </right>
      <top/>
      <bottom/>
      <diagonal/>
    </border>
    <border>
      <left style="thick">
        <color rgb="FFD03D02"/>
      </left>
      <right/>
      <top/>
      <bottom style="thick">
        <color rgb="FFD03D02"/>
      </bottom>
      <diagonal/>
    </border>
    <border>
      <left/>
      <right/>
      <top/>
      <bottom style="thick">
        <color rgb="FFD03D02"/>
      </bottom>
      <diagonal/>
    </border>
    <border>
      <left/>
      <right style="thick">
        <color rgb="FFD03D02"/>
      </right>
      <top/>
      <bottom style="thick">
        <color rgb="FFD03D02"/>
      </bottom>
      <diagonal/>
    </border>
    <border>
      <left style="thick">
        <color rgb="FFDF2203"/>
      </left>
      <right/>
      <top style="thick">
        <color rgb="FFDF2203"/>
      </top>
      <bottom/>
      <diagonal/>
    </border>
    <border>
      <left/>
      <right/>
      <top style="thick">
        <color rgb="FFDF2203"/>
      </top>
      <bottom/>
      <diagonal/>
    </border>
    <border>
      <left/>
      <right style="thick">
        <color rgb="FFDF2203"/>
      </right>
      <top style="thick">
        <color rgb="FFDF2203"/>
      </top>
      <bottom/>
      <diagonal/>
    </border>
    <border>
      <left style="thick">
        <color rgb="FFDF2203"/>
      </left>
      <right/>
      <top/>
      <bottom/>
      <diagonal/>
    </border>
    <border>
      <left/>
      <right style="thick">
        <color rgb="FFDF2203"/>
      </right>
      <top/>
      <bottom/>
      <diagonal/>
    </border>
    <border>
      <left style="thick">
        <color rgb="FFDF2203"/>
      </left>
      <right/>
      <top/>
      <bottom style="thick">
        <color rgb="FFDF2203"/>
      </bottom>
      <diagonal/>
    </border>
    <border>
      <left/>
      <right/>
      <top/>
      <bottom style="thick">
        <color rgb="FFDF2203"/>
      </bottom>
      <diagonal/>
    </border>
    <border>
      <left/>
      <right style="thick">
        <color rgb="FFDF2203"/>
      </right>
      <top/>
      <bottom style="thick">
        <color rgb="FFDF2203"/>
      </bottom>
      <diagonal/>
    </border>
    <border>
      <left style="thin">
        <color theme="0" tint="-0.14999847407452621"/>
      </left>
      <right/>
      <top/>
      <bottom/>
      <diagonal/>
    </border>
    <border>
      <left style="dashed">
        <color theme="1"/>
      </left>
      <right style="dashed">
        <color theme="1"/>
      </right>
      <top style="dashed">
        <color theme="1"/>
      </top>
      <bottom style="dashed">
        <color theme="1"/>
      </bottom>
      <diagonal/>
    </border>
    <border>
      <left style="medium">
        <color theme="1"/>
      </left>
      <right/>
      <top/>
      <bottom/>
      <diagonal/>
    </border>
    <border>
      <left style="thin">
        <color theme="0" tint="-0.499984740745262"/>
      </left>
      <right/>
      <top style="dotted">
        <color theme="0" tint="-0.499984740745262"/>
      </top>
      <bottom/>
      <diagonal/>
    </border>
    <border>
      <left style="thin">
        <color theme="0" tint="-0.499984740745262"/>
      </left>
      <right/>
      <top/>
      <bottom style="medium">
        <color theme="1"/>
      </bottom>
      <diagonal/>
    </border>
    <border>
      <left style="thin">
        <color theme="0" tint="-0.499984740745262"/>
      </left>
      <right/>
      <top/>
      <bottom/>
      <diagonal/>
    </border>
    <border>
      <left style="thin">
        <color theme="0" tint="-0.499984740745262"/>
      </left>
      <right style="thin">
        <color theme="0" tint="-0.499984740745262"/>
      </right>
      <top style="dotted">
        <color theme="1"/>
      </top>
      <bottom/>
      <diagonal/>
    </border>
    <border>
      <left style="thin">
        <color theme="0" tint="-0.499984740745262"/>
      </left>
      <right style="thin">
        <color theme="0" tint="-0.499984740745262"/>
      </right>
      <top style="dotted">
        <color theme="1"/>
      </top>
      <bottom style="dotted">
        <color theme="1"/>
      </bottom>
      <diagonal/>
    </border>
    <border>
      <left style="thin">
        <color theme="0" tint="-0.499984740745262"/>
      </left>
      <right style="thin">
        <color theme="0" tint="-0.499984740745262"/>
      </right>
      <top style="dotted">
        <color theme="0" tint="-0.499984740745262"/>
      </top>
      <bottom/>
      <diagonal/>
    </border>
    <border>
      <left style="medium">
        <color indexed="64"/>
      </left>
      <right style="thin">
        <color theme="0" tint="-0.499984740745262"/>
      </right>
      <top style="thin">
        <color theme="1"/>
      </top>
      <bottom/>
      <diagonal/>
    </border>
    <border>
      <left style="medium">
        <color indexed="64"/>
      </left>
      <right style="thin">
        <color theme="0" tint="-0.499984740745262"/>
      </right>
      <top style="thin">
        <color indexed="64"/>
      </top>
      <bottom style="thin">
        <color theme="1"/>
      </bottom>
      <diagonal/>
    </border>
    <border>
      <left style="medium">
        <color theme="1"/>
      </left>
      <right/>
      <top/>
      <bottom style="thin">
        <color indexed="64"/>
      </bottom>
      <diagonal/>
    </border>
    <border>
      <left style="medium">
        <color theme="1"/>
      </left>
      <right style="thin">
        <color theme="0" tint="-0.499984740745262"/>
      </right>
      <top style="thin">
        <color indexed="64"/>
      </top>
      <bottom/>
      <diagonal/>
    </border>
    <border>
      <left style="medium">
        <color theme="1"/>
      </left>
      <right style="thin">
        <color theme="1"/>
      </right>
      <top style="thin">
        <color indexed="64"/>
      </top>
      <bottom style="medium">
        <color theme="1"/>
      </bottom>
      <diagonal/>
    </border>
    <border>
      <left/>
      <right style="medium">
        <color theme="1"/>
      </right>
      <top style="thin">
        <color indexed="64"/>
      </top>
      <bottom style="medium">
        <color theme="1"/>
      </bottom>
      <diagonal/>
    </border>
    <border>
      <left style="medium">
        <color indexed="64"/>
      </left>
      <right style="thin">
        <color theme="0" tint="-0.499984740745262"/>
      </right>
      <top style="thin">
        <color indexed="64"/>
      </top>
      <bottom style="medium">
        <color indexed="64"/>
      </bottom>
      <diagonal/>
    </border>
    <border>
      <left style="thin">
        <color theme="0" tint="-0.499984740745262"/>
      </left>
      <right/>
      <top style="dotted">
        <color theme="0" tint="-0.499984740745262"/>
      </top>
      <bottom style="medium">
        <color indexed="64"/>
      </bottom>
      <diagonal/>
    </border>
    <border>
      <left/>
      <right/>
      <top/>
      <bottom style="medium">
        <color indexed="64"/>
      </bottom>
      <diagonal/>
    </border>
    <border>
      <left/>
      <right style="dotted">
        <color theme="0" tint="-0.499984740745262"/>
      </right>
      <top/>
      <bottom style="medium">
        <color indexed="64"/>
      </bottom>
      <diagonal/>
    </border>
  </borders>
  <cellStyleXfs count="23">
    <xf numFmtId="0" fontId="0" fillId="0" borderId="0">
      <alignment horizontal="left" vertical="center" wrapText="1"/>
    </xf>
    <xf numFmtId="0" fontId="10" fillId="0" borderId="0">
      <alignment horizontal="left"/>
    </xf>
    <xf numFmtId="0" fontId="11" fillId="0" borderId="0">
      <alignment horizontal="right"/>
    </xf>
    <xf numFmtId="0" fontId="9" fillId="3" borderId="4">
      <alignment horizontal="left"/>
    </xf>
    <xf numFmtId="0" fontId="14" fillId="0" borderId="1">
      <alignment horizontal="left" vertical="center"/>
    </xf>
    <xf numFmtId="4" fontId="6" fillId="0" borderId="0" applyFont="0" applyFill="0" applyBorder="0" applyProtection="0">
      <alignment horizontal="right"/>
    </xf>
    <xf numFmtId="8" fontId="12" fillId="0" borderId="0" applyFill="0" applyBorder="0" applyProtection="0">
      <alignment horizontal="right"/>
    </xf>
    <xf numFmtId="8" fontId="8" fillId="0" borderId="0" applyFill="0" applyBorder="0" applyProtection="0">
      <alignment horizontal="right" vertical="center"/>
    </xf>
    <xf numFmtId="0" fontId="5" fillId="0" borderId="2"/>
    <xf numFmtId="0" fontId="13" fillId="2" borderId="3"/>
    <xf numFmtId="0" fontId="7" fillId="0" borderId="4" applyNumberFormat="0" applyAlignment="0"/>
    <xf numFmtId="14" fontId="8" fillId="0" borderId="0" applyFont="0" applyFill="0" applyBorder="0">
      <alignment horizontal="right"/>
    </xf>
    <xf numFmtId="0" fontId="14" fillId="0" borderId="1">
      <alignment horizontal="center" vertical="center"/>
    </xf>
    <xf numFmtId="0" fontId="24" fillId="0" borderId="0"/>
    <xf numFmtId="0" fontId="24" fillId="0" borderId="0"/>
    <xf numFmtId="0" fontId="4" fillId="0" borderId="0"/>
    <xf numFmtId="9" fontId="24" fillId="0" borderId="0" applyFont="0" applyFill="0" applyBorder="0" applyAlignment="0" applyProtection="0"/>
    <xf numFmtId="9" fontId="24" fillId="0" borderId="0" applyFont="0" applyFill="0" applyBorder="0" applyAlignment="0" applyProtection="0"/>
    <xf numFmtId="0" fontId="3" fillId="0" borderId="0"/>
    <xf numFmtId="0" fontId="40" fillId="0" borderId="0" applyNumberForma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693">
    <xf numFmtId="0" fontId="0" fillId="0" borderId="0" xfId="0">
      <alignment horizontal="left" vertical="center" wrapText="1"/>
    </xf>
    <xf numFmtId="8" fontId="16" fillId="4" borderId="0" xfId="7" applyFont="1" applyFill="1" applyBorder="1" applyAlignment="1">
      <alignment horizontal="left" vertical="center" wrapText="1"/>
    </xf>
    <xf numFmtId="8" fontId="16" fillId="5" borderId="0" xfId="7" applyFont="1" applyFill="1" applyBorder="1">
      <alignment horizontal="right" vertical="center"/>
    </xf>
    <xf numFmtId="8" fontId="16" fillId="4" borderId="0" xfId="7" applyFont="1" applyFill="1" applyBorder="1">
      <alignment horizontal="right" vertical="center"/>
    </xf>
    <xf numFmtId="0" fontId="21" fillId="0" borderId="0" xfId="0" applyFont="1">
      <alignment horizontal="left" vertical="center" wrapText="1"/>
    </xf>
    <xf numFmtId="0" fontId="0" fillId="0" borderId="0" xfId="0" applyAlignment="1">
      <alignment vertical="center" wrapText="1"/>
    </xf>
    <xf numFmtId="0" fontId="3" fillId="10" borderId="0" xfId="18" applyFill="1"/>
    <xf numFmtId="0" fontId="3" fillId="0" borderId="0" xfId="18"/>
    <xf numFmtId="0" fontId="45" fillId="0" borderId="0" xfId="0" applyFont="1">
      <alignment horizontal="left" vertical="center" wrapText="1"/>
    </xf>
    <xf numFmtId="0" fontId="44" fillId="0" borderId="0" xfId="0" applyFont="1" applyAlignment="1">
      <alignment horizontal="left" wrapText="1"/>
    </xf>
    <xf numFmtId="0" fontId="28" fillId="10" borderId="0" xfId="18" applyFont="1" applyFill="1"/>
    <xf numFmtId="0" fontId="28" fillId="4" borderId="0" xfId="18" applyFont="1" applyFill="1"/>
    <xf numFmtId="0" fontId="29" fillId="4" borderId="0" xfId="18" applyFont="1" applyFill="1"/>
    <xf numFmtId="0" fontId="29" fillId="4" borderId="0" xfId="18" applyFont="1" applyFill="1" applyProtection="1">
      <protection locked="0"/>
    </xf>
    <xf numFmtId="0" fontId="28" fillId="4" borderId="0" xfId="18" applyFont="1" applyFill="1" applyProtection="1">
      <protection locked="0"/>
    </xf>
    <xf numFmtId="0" fontId="47" fillId="4" borderId="0" xfId="18" applyFont="1" applyFill="1" applyProtection="1">
      <protection locked="0"/>
    </xf>
    <xf numFmtId="0" fontId="42" fillId="4" borderId="0" xfId="18" applyFont="1" applyFill="1" applyAlignment="1" applyProtection="1">
      <alignment wrapText="1"/>
      <protection locked="0"/>
    </xf>
    <xf numFmtId="0" fontId="54" fillId="4" borderId="0" xfId="18" applyFont="1" applyFill="1" applyProtection="1">
      <protection locked="0"/>
    </xf>
    <xf numFmtId="0" fontId="30" fillId="4" borderId="0" xfId="18" applyFont="1" applyFill="1" applyProtection="1">
      <protection locked="0"/>
    </xf>
    <xf numFmtId="0" fontId="42" fillId="4" borderId="0" xfId="18" applyFont="1" applyFill="1" applyProtection="1">
      <protection locked="0"/>
    </xf>
    <xf numFmtId="0" fontId="41" fillId="4" borderId="0" xfId="18" applyFont="1" applyFill="1" applyAlignment="1" applyProtection="1">
      <alignment horizontal="left" wrapText="1"/>
      <protection locked="0"/>
    </xf>
    <xf numFmtId="0" fontId="47" fillId="4" borderId="31" xfId="18" applyFont="1" applyFill="1" applyBorder="1" applyProtection="1">
      <protection locked="0"/>
    </xf>
    <xf numFmtId="0" fontId="47" fillId="4" borderId="32" xfId="18" applyFont="1" applyFill="1" applyBorder="1" applyProtection="1">
      <protection locked="0"/>
    </xf>
    <xf numFmtId="0" fontId="47" fillId="4" borderId="0" xfId="18" applyFont="1" applyFill="1" applyBorder="1" applyProtection="1">
      <protection locked="0"/>
    </xf>
    <xf numFmtId="2" fontId="42" fillId="0" borderId="0" xfId="18" applyNumberFormat="1" applyFont="1" applyFill="1" applyBorder="1" applyProtection="1">
      <protection locked="0"/>
    </xf>
    <xf numFmtId="0" fontId="54" fillId="4" borderId="29" xfId="18" applyFont="1" applyFill="1" applyBorder="1" applyProtection="1">
      <protection locked="0"/>
    </xf>
    <xf numFmtId="0" fontId="30" fillId="4" borderId="29" xfId="18" applyFont="1" applyFill="1" applyBorder="1" applyProtection="1">
      <protection locked="0"/>
    </xf>
    <xf numFmtId="0" fontId="30" fillId="4" borderId="12" xfId="18" applyFont="1" applyFill="1" applyBorder="1" applyProtection="1">
      <protection locked="0"/>
    </xf>
    <xf numFmtId="0" fontId="30" fillId="0" borderId="0" xfId="18" applyFont="1" applyFill="1" applyProtection="1">
      <protection locked="0"/>
    </xf>
    <xf numFmtId="0" fontId="29" fillId="4" borderId="64" xfId="18" applyFont="1" applyFill="1" applyBorder="1" applyProtection="1">
      <protection locked="0"/>
    </xf>
    <xf numFmtId="0" fontId="29" fillId="4" borderId="0" xfId="18" applyFont="1" applyFill="1" applyBorder="1" applyProtection="1">
      <protection locked="0"/>
    </xf>
    <xf numFmtId="0" fontId="28" fillId="4" borderId="0" xfId="18" applyFont="1" applyFill="1" applyBorder="1" applyProtection="1">
      <protection locked="0"/>
    </xf>
    <xf numFmtId="0" fontId="30" fillId="4" borderId="0" xfId="18" applyFont="1" applyFill="1" applyBorder="1" applyProtection="1">
      <protection locked="0"/>
    </xf>
    <xf numFmtId="0" fontId="0" fillId="0" borderId="0" xfId="0" applyBorder="1">
      <alignment horizontal="left" vertical="center" wrapText="1"/>
    </xf>
    <xf numFmtId="0" fontId="44" fillId="0" borderId="0" xfId="0" applyFont="1">
      <alignment horizontal="left" vertical="center" wrapText="1"/>
    </xf>
    <xf numFmtId="0" fontId="69" fillId="4" borderId="106" xfId="0" applyFont="1" applyFill="1" applyBorder="1">
      <alignment horizontal="left" vertical="center" wrapText="1"/>
    </xf>
    <xf numFmtId="0" fontId="73" fillId="4" borderId="106" xfId="0" applyFont="1" applyFill="1" applyBorder="1">
      <alignment horizontal="left" vertical="center" wrapText="1"/>
    </xf>
    <xf numFmtId="0" fontId="73" fillId="5" borderId="106" xfId="0" applyFont="1" applyFill="1" applyBorder="1">
      <alignment horizontal="left" vertical="center" wrapText="1"/>
    </xf>
    <xf numFmtId="0" fontId="61" fillId="13" borderId="107" xfId="0" applyFont="1" applyFill="1" applyBorder="1">
      <alignment horizontal="left" vertical="center" wrapText="1"/>
    </xf>
    <xf numFmtId="0" fontId="68" fillId="4" borderId="106" xfId="0" applyFont="1" applyFill="1" applyBorder="1">
      <alignment horizontal="left" vertical="center" wrapText="1"/>
    </xf>
    <xf numFmtId="0" fontId="68" fillId="0" borderId="0" xfId="0" applyFont="1">
      <alignment horizontal="left" vertical="center" wrapText="1"/>
    </xf>
    <xf numFmtId="0" fontId="69" fillId="0" borderId="0" xfId="0" applyFont="1">
      <alignment horizontal="left" vertical="center" wrapText="1"/>
    </xf>
    <xf numFmtId="1" fontId="69" fillId="0" borderId="0" xfId="0" applyNumberFormat="1" applyFont="1">
      <alignment horizontal="left" vertical="center" wrapText="1"/>
    </xf>
    <xf numFmtId="1" fontId="69" fillId="4" borderId="106" xfId="0" applyNumberFormat="1" applyFont="1" applyFill="1" applyBorder="1">
      <alignment horizontal="left" vertical="center" wrapText="1"/>
    </xf>
    <xf numFmtId="0" fontId="75" fillId="11" borderId="20" xfId="0" applyFont="1" applyFill="1" applyBorder="1">
      <alignment horizontal="left" vertical="center" wrapText="1"/>
    </xf>
    <xf numFmtId="0" fontId="75" fillId="11" borderId="21" xfId="0" applyFont="1" applyFill="1" applyBorder="1">
      <alignment horizontal="left" vertical="center" wrapText="1"/>
    </xf>
    <xf numFmtId="2" fontId="42" fillId="0" borderId="49" xfId="18" applyNumberFormat="1" applyFont="1" applyFill="1" applyBorder="1" applyProtection="1">
      <protection locked="0"/>
    </xf>
    <xf numFmtId="0" fontId="28" fillId="10" borderId="0" xfId="18" applyFont="1" applyFill="1" applyBorder="1"/>
    <xf numFmtId="0" fontId="28" fillId="10" borderId="180" xfId="18" applyFont="1" applyFill="1" applyBorder="1"/>
    <xf numFmtId="3" fontId="28" fillId="0" borderId="29" xfId="18" applyNumberFormat="1" applyFont="1" applyFill="1" applyBorder="1" applyAlignment="1" applyProtection="1">
      <alignment horizontal="right"/>
      <protection locked="0"/>
    </xf>
    <xf numFmtId="3" fontId="28" fillId="0" borderId="78" xfId="18" applyNumberFormat="1" applyFont="1" applyFill="1" applyBorder="1" applyAlignment="1" applyProtection="1">
      <alignment horizontal="right"/>
      <protection locked="0"/>
    </xf>
    <xf numFmtId="0" fontId="2" fillId="0" borderId="0" xfId="21"/>
    <xf numFmtId="14" fontId="89" fillId="0" borderId="0" xfId="21" applyNumberFormat="1" applyFont="1" applyAlignment="1">
      <alignment horizontal="left"/>
    </xf>
    <xf numFmtId="0" fontId="32" fillId="2" borderId="181" xfId="7" applyNumberFormat="1" applyFont="1" applyFill="1" applyBorder="1" applyAlignment="1">
      <alignment horizontal="left" vertical="center" wrapText="1"/>
    </xf>
    <xf numFmtId="0" fontId="16" fillId="5" borderId="0" xfId="0" applyFont="1" applyFill="1" applyBorder="1">
      <alignment horizontal="left" vertical="center" wrapText="1"/>
    </xf>
    <xf numFmtId="0" fontId="26" fillId="9" borderId="182" xfId="7" applyNumberFormat="1" applyFont="1" applyFill="1" applyBorder="1" applyAlignment="1">
      <alignment horizontal="left" vertical="center" wrapText="1"/>
    </xf>
    <xf numFmtId="0" fontId="32" fillId="2" borderId="183" xfId="7" applyNumberFormat="1" applyFont="1" applyFill="1" applyBorder="1" applyAlignment="1">
      <alignment horizontal="left" vertical="center" wrapText="1"/>
    </xf>
    <xf numFmtId="0" fontId="32" fillId="2" borderId="184" xfId="7" applyNumberFormat="1" applyFont="1" applyFill="1" applyBorder="1" applyAlignment="1">
      <alignment horizontal="left" vertical="center" wrapText="1"/>
    </xf>
    <xf numFmtId="0" fontId="26" fillId="9" borderId="185" xfId="7" applyNumberFormat="1" applyFont="1" applyFill="1" applyBorder="1" applyAlignment="1">
      <alignment horizontal="left" vertical="center" wrapText="1"/>
    </xf>
    <xf numFmtId="0" fontId="26" fillId="9" borderId="186" xfId="7" applyNumberFormat="1" applyFont="1" applyFill="1" applyBorder="1" applyAlignment="1">
      <alignment horizontal="left" vertical="center" wrapText="1"/>
    </xf>
    <xf numFmtId="0" fontId="32" fillId="2" borderId="187" xfId="7" applyNumberFormat="1" applyFont="1" applyFill="1" applyBorder="1" applyAlignment="1">
      <alignment horizontal="left" vertical="center" wrapText="1"/>
    </xf>
    <xf numFmtId="0" fontId="26" fillId="9" borderId="188" xfId="7" applyNumberFormat="1" applyFont="1" applyFill="1" applyBorder="1" applyAlignment="1">
      <alignment horizontal="left" vertical="center" wrapText="1"/>
    </xf>
    <xf numFmtId="0" fontId="25" fillId="9" borderId="190" xfId="7" applyNumberFormat="1" applyFont="1" applyFill="1" applyBorder="1" applyAlignment="1">
      <alignment horizontal="center" vertical="center" wrapText="1"/>
    </xf>
    <xf numFmtId="0" fontId="25" fillId="9" borderId="191" xfId="7" applyNumberFormat="1" applyFont="1" applyFill="1" applyBorder="1" applyAlignment="1">
      <alignment horizontal="center" vertical="center" wrapText="1"/>
    </xf>
    <xf numFmtId="0" fontId="25" fillId="2" borderId="192" xfId="7" applyNumberFormat="1" applyFont="1" applyFill="1" applyBorder="1" applyAlignment="1">
      <alignment horizontal="center" vertical="center" wrapText="1"/>
    </xf>
    <xf numFmtId="0" fontId="25" fillId="2" borderId="193" xfId="7" applyNumberFormat="1" applyFont="1" applyFill="1" applyBorder="1" applyAlignment="1">
      <alignment horizontal="center" vertical="center"/>
    </xf>
    <xf numFmtId="0" fontId="35" fillId="9" borderId="26" xfId="4" applyFont="1" applyFill="1" applyBorder="1" applyAlignment="1">
      <alignment vertical="center" wrapText="1"/>
    </xf>
    <xf numFmtId="0" fontId="92" fillId="4" borderId="95" xfId="21" applyFont="1" applyFill="1" applyBorder="1" applyAlignment="1">
      <alignment vertical="top" wrapText="1"/>
    </xf>
    <xf numFmtId="0" fontId="94" fillId="15" borderId="95" xfId="21" applyFont="1" applyFill="1" applyBorder="1" applyAlignment="1">
      <alignment vertical="top" wrapText="1"/>
    </xf>
    <xf numFmtId="0" fontId="28" fillId="10" borderId="0" xfId="18" applyFont="1" applyFill="1" applyProtection="1"/>
    <xf numFmtId="0" fontId="28" fillId="4" borderId="0" xfId="18" applyFont="1" applyFill="1" applyProtection="1"/>
    <xf numFmtId="0" fontId="29" fillId="4" borderId="0" xfId="18" applyFont="1" applyFill="1" applyProtection="1"/>
    <xf numFmtId="0" fontId="66" fillId="4" borderId="0" xfId="18" applyFont="1" applyFill="1" applyProtection="1"/>
    <xf numFmtId="0" fontId="46" fillId="4" borderId="0" xfId="18" applyFont="1" applyFill="1" applyAlignment="1" applyProtection="1">
      <alignment vertical="center"/>
    </xf>
    <xf numFmtId="0" fontId="70" fillId="0" borderId="0" xfId="18" applyFont="1" applyProtection="1"/>
    <xf numFmtId="0" fontId="28" fillId="0" borderId="0" xfId="18" applyFont="1" applyAlignment="1" applyProtection="1">
      <alignment vertical="top" wrapText="1"/>
    </xf>
    <xf numFmtId="0" fontId="60" fillId="0" borderId="0" xfId="18" applyFont="1" applyAlignment="1" applyProtection="1">
      <alignment wrapText="1"/>
    </xf>
    <xf numFmtId="0" fontId="16" fillId="4" borderId="0" xfId="18" applyFont="1" applyFill="1" applyAlignment="1" applyProtection="1">
      <alignment vertical="top" wrapText="1"/>
    </xf>
    <xf numFmtId="0" fontId="48" fillId="4" borderId="0" xfId="19" applyFont="1" applyFill="1" applyAlignment="1" applyProtection="1">
      <alignment vertical="top" wrapText="1"/>
    </xf>
    <xf numFmtId="0" fontId="49" fillId="0" borderId="96" xfId="18" applyFont="1" applyBorder="1" applyProtection="1"/>
    <xf numFmtId="0" fontId="28" fillId="0" borderId="97" xfId="18" applyFont="1" applyBorder="1" applyAlignment="1" applyProtection="1">
      <alignment vertical="top" wrapText="1"/>
    </xf>
    <xf numFmtId="0" fontId="28" fillId="0" borderId="98" xfId="18" applyFont="1" applyBorder="1" applyAlignment="1" applyProtection="1">
      <alignment vertical="top" wrapText="1"/>
    </xf>
    <xf numFmtId="0" fontId="28" fillId="0" borderId="0" xfId="18" applyFont="1" applyBorder="1" applyAlignment="1" applyProtection="1">
      <alignment vertical="top" wrapText="1"/>
    </xf>
    <xf numFmtId="0" fontId="28" fillId="0" borderId="96" xfId="18" applyFont="1" applyBorder="1" applyAlignment="1" applyProtection="1">
      <alignment vertical="top" wrapText="1"/>
    </xf>
    <xf numFmtId="0" fontId="49" fillId="0" borderId="97" xfId="18" applyFont="1" applyBorder="1" applyProtection="1"/>
    <xf numFmtId="0" fontId="29" fillId="4" borderId="98" xfId="18" applyFont="1" applyFill="1" applyBorder="1" applyProtection="1"/>
    <xf numFmtId="0" fontId="29" fillId="4" borderId="0" xfId="18" applyFont="1" applyFill="1" applyBorder="1" applyProtection="1"/>
    <xf numFmtId="0" fontId="48" fillId="0" borderId="0" xfId="19" applyFont="1" applyFill="1" applyBorder="1" applyAlignment="1" applyProtection="1">
      <alignment vertical="top" wrapText="1"/>
    </xf>
    <xf numFmtId="0" fontId="28" fillId="0" borderId="99" xfId="18" applyFont="1" applyBorder="1" applyAlignment="1" applyProtection="1">
      <alignment vertical="top" wrapText="1"/>
    </xf>
    <xf numFmtId="0" fontId="28" fillId="0" borderId="100" xfId="18" applyFont="1" applyBorder="1" applyAlignment="1" applyProtection="1">
      <alignment vertical="top" wrapText="1"/>
    </xf>
    <xf numFmtId="0" fontId="19" fillId="0" borderId="0" xfId="18" applyFont="1" applyBorder="1" applyAlignment="1" applyProtection="1">
      <alignment wrapText="1"/>
    </xf>
    <xf numFmtId="0" fontId="27" fillId="0" borderId="0" xfId="0" applyFont="1" applyFill="1" applyBorder="1" applyProtection="1">
      <alignment horizontal="left" vertical="center" wrapText="1"/>
    </xf>
    <xf numFmtId="0" fontId="28" fillId="0" borderId="0" xfId="18" applyFont="1" applyBorder="1" applyAlignment="1" applyProtection="1">
      <alignment horizontal="left" wrapText="1"/>
    </xf>
    <xf numFmtId="0" fontId="47" fillId="4" borderId="0" xfId="18" applyFont="1" applyFill="1" applyBorder="1" applyProtection="1"/>
    <xf numFmtId="0" fontId="28" fillId="0" borderId="0" xfId="18" applyFont="1" applyBorder="1" applyAlignment="1" applyProtection="1">
      <alignment wrapText="1"/>
    </xf>
    <xf numFmtId="0" fontId="28" fillId="0" borderId="100" xfId="18" applyFont="1" applyBorder="1" applyAlignment="1" applyProtection="1">
      <alignment wrapText="1"/>
    </xf>
    <xf numFmtId="0" fontId="59" fillId="0" borderId="0" xfId="18" applyFont="1" applyBorder="1" applyAlignment="1" applyProtection="1">
      <alignment vertical="center" wrapText="1"/>
    </xf>
    <xf numFmtId="0" fontId="28" fillId="0" borderId="101" xfId="18" applyFont="1" applyBorder="1" applyAlignment="1" applyProtection="1">
      <alignment vertical="top" wrapText="1"/>
    </xf>
    <xf numFmtId="0" fontId="28" fillId="0" borderId="102" xfId="18" applyFont="1" applyBorder="1" applyAlignment="1" applyProtection="1">
      <alignment vertical="top" wrapText="1"/>
    </xf>
    <xf numFmtId="0" fontId="36" fillId="0" borderId="102" xfId="18" applyFont="1" applyBorder="1" applyAlignment="1" applyProtection="1">
      <alignment wrapText="1"/>
    </xf>
    <xf numFmtId="0" fontId="28" fillId="0" borderId="103" xfId="18" applyFont="1" applyBorder="1" applyAlignment="1" applyProtection="1">
      <alignment vertical="top" wrapText="1"/>
    </xf>
    <xf numFmtId="0" fontId="28" fillId="0" borderId="103" xfId="18" applyFont="1" applyBorder="1" applyAlignment="1" applyProtection="1">
      <alignment wrapText="1"/>
    </xf>
    <xf numFmtId="0" fontId="36" fillId="0" borderId="0" xfId="18" applyFont="1" applyBorder="1" applyAlignment="1" applyProtection="1">
      <alignment wrapText="1"/>
    </xf>
    <xf numFmtId="0" fontId="42" fillId="4" borderId="0" xfId="18" applyFont="1" applyFill="1" applyProtection="1"/>
    <xf numFmtId="0" fontId="47" fillId="4" borderId="0" xfId="18" applyFont="1" applyFill="1" applyAlignment="1" applyProtection="1">
      <alignment horizontal="right" wrapText="1"/>
    </xf>
    <xf numFmtId="0" fontId="42" fillId="4" borderId="0" xfId="18" applyFont="1" applyFill="1" applyAlignment="1" applyProtection="1">
      <alignment wrapText="1"/>
    </xf>
    <xf numFmtId="0" fontId="43" fillId="4" borderId="0" xfId="18" applyFont="1" applyFill="1" applyProtection="1"/>
    <xf numFmtId="0" fontId="49" fillId="4" borderId="0" xfId="18" applyFont="1" applyFill="1" applyProtection="1"/>
    <xf numFmtId="0" fontId="51" fillId="4" borderId="0" xfId="18" applyFont="1" applyFill="1" applyProtection="1"/>
    <xf numFmtId="0" fontId="42" fillId="4" borderId="0" xfId="18" applyFont="1" applyFill="1" applyBorder="1" applyProtection="1"/>
    <xf numFmtId="0" fontId="71" fillId="4" borderId="0" xfId="18" applyFont="1" applyFill="1" applyProtection="1"/>
    <xf numFmtId="0" fontId="28" fillId="4" borderId="0" xfId="18" applyFont="1" applyFill="1" applyBorder="1" applyProtection="1"/>
    <xf numFmtId="0" fontId="42" fillId="4" borderId="143" xfId="18" applyFont="1" applyFill="1" applyBorder="1" applyProtection="1"/>
    <xf numFmtId="0" fontId="42" fillId="4" borderId="144" xfId="18" applyFont="1" applyFill="1" applyBorder="1" applyProtection="1"/>
    <xf numFmtId="0" fontId="42" fillId="0" borderId="144" xfId="18" applyFont="1" applyFill="1" applyBorder="1" applyProtection="1"/>
    <xf numFmtId="0" fontId="28" fillId="4" borderId="144" xfId="18" applyFont="1" applyFill="1" applyBorder="1" applyProtection="1"/>
    <xf numFmtId="0" fontId="28" fillId="4" borderId="145" xfId="18" applyFont="1" applyFill="1" applyBorder="1" applyProtection="1"/>
    <xf numFmtId="0" fontId="42" fillId="4" borderId="146" xfId="18" applyFont="1" applyFill="1" applyBorder="1" applyProtection="1"/>
    <xf numFmtId="0" fontId="42" fillId="0" borderId="0" xfId="18" applyFont="1" applyFill="1" applyBorder="1" applyProtection="1"/>
    <xf numFmtId="0" fontId="28" fillId="4" borderId="147" xfId="18" applyFont="1" applyFill="1" applyBorder="1" applyProtection="1"/>
    <xf numFmtId="0" fontId="19" fillId="4" borderId="0" xfId="18" applyFont="1" applyFill="1" applyBorder="1" applyProtection="1"/>
    <xf numFmtId="0" fontId="72" fillId="4" borderId="0" xfId="18" applyFont="1" applyFill="1" applyBorder="1" applyProtection="1"/>
    <xf numFmtId="0" fontId="36" fillId="4" borderId="0" xfId="18" applyFont="1" applyFill="1" applyBorder="1" applyProtection="1"/>
    <xf numFmtId="0" fontId="34" fillId="7" borderId="47" xfId="0" applyFont="1" applyFill="1" applyBorder="1" applyProtection="1">
      <alignment horizontal="left" vertical="center" wrapText="1"/>
    </xf>
    <xf numFmtId="0" fontId="34" fillId="7" borderId="57" xfId="18" applyFont="1" applyFill="1" applyBorder="1" applyAlignment="1" applyProtection="1">
      <alignment horizontal="center" vertical="center"/>
    </xf>
    <xf numFmtId="0" fontId="34" fillId="7" borderId="195" xfId="18" applyFont="1" applyFill="1" applyBorder="1" applyAlignment="1" applyProtection="1">
      <alignment horizontal="center"/>
    </xf>
    <xf numFmtId="0" fontId="28" fillId="0" borderId="0" xfId="18" applyFont="1" applyFill="1" applyBorder="1" applyAlignment="1" applyProtection="1">
      <alignment horizontal="right"/>
    </xf>
    <xf numFmtId="3" fontId="28" fillId="16" borderId="95" xfId="18" applyNumberFormat="1" applyFont="1" applyFill="1" applyBorder="1" applyAlignment="1" applyProtection="1">
      <alignment horizontal="right"/>
    </xf>
    <xf numFmtId="0" fontId="74" fillId="7" borderId="173" xfId="0" applyFont="1" applyFill="1" applyBorder="1" applyAlignment="1" applyProtection="1">
      <alignment horizontal="right" vertical="center" wrapText="1"/>
    </xf>
    <xf numFmtId="0" fontId="28" fillId="4" borderId="72" xfId="18" applyNumberFormat="1" applyFont="1" applyFill="1" applyBorder="1" applyAlignment="1" applyProtection="1">
      <alignment horizontal="center" vertical="center"/>
    </xf>
    <xf numFmtId="0" fontId="28" fillId="0" borderId="0" xfId="18" applyFont="1" applyFill="1" applyBorder="1" applyAlignment="1" applyProtection="1">
      <alignment horizontal="left"/>
    </xf>
    <xf numFmtId="0" fontId="74" fillId="7" borderId="176" xfId="0" applyFont="1" applyFill="1" applyBorder="1" applyAlignment="1" applyProtection="1">
      <alignment horizontal="right" vertical="center" wrapText="1"/>
    </xf>
    <xf numFmtId="0" fontId="28" fillId="4" borderId="89" xfId="18" applyNumberFormat="1" applyFont="1" applyFill="1" applyBorder="1" applyAlignment="1" applyProtection="1">
      <alignment horizontal="center" vertical="center"/>
    </xf>
    <xf numFmtId="0" fontId="17" fillId="0" borderId="0" xfId="0" applyFont="1" applyFill="1" applyBorder="1" applyProtection="1">
      <alignment horizontal="left" vertical="center" wrapText="1"/>
    </xf>
    <xf numFmtId="0" fontId="30" fillId="4" borderId="0" xfId="18" applyFont="1" applyFill="1" applyBorder="1" applyProtection="1"/>
    <xf numFmtId="0" fontId="66" fillId="4" borderId="0" xfId="18" applyFont="1" applyFill="1" applyBorder="1" applyProtection="1"/>
    <xf numFmtId="3" fontId="28" fillId="11" borderId="95" xfId="18" applyNumberFormat="1" applyFont="1" applyFill="1" applyBorder="1" applyAlignment="1" applyProtection="1">
      <alignment horizontal="right"/>
    </xf>
    <xf numFmtId="0" fontId="28" fillId="0" borderId="0" xfId="18" applyFont="1" applyFill="1" applyBorder="1" applyProtection="1"/>
    <xf numFmtId="0" fontId="50" fillId="0" borderId="0" xfId="18" applyFont="1" applyFill="1" applyBorder="1" applyProtection="1"/>
    <xf numFmtId="0" fontId="42" fillId="0" borderId="147" xfId="18" applyFont="1" applyFill="1" applyBorder="1" applyProtection="1"/>
    <xf numFmtId="3" fontId="28" fillId="4" borderId="29" xfId="18" applyNumberFormat="1" applyFont="1" applyFill="1" applyBorder="1" applyAlignment="1" applyProtection="1">
      <alignment horizontal="right"/>
    </xf>
    <xf numFmtId="3" fontId="28" fillId="4" borderId="78" xfId="18" applyNumberFormat="1" applyFont="1" applyFill="1" applyBorder="1" applyAlignment="1" applyProtection="1">
      <alignment horizontal="right"/>
    </xf>
    <xf numFmtId="0" fontId="30" fillId="4" borderId="0" xfId="18" applyFont="1" applyFill="1" applyProtection="1"/>
    <xf numFmtId="0" fontId="63" fillId="4" borderId="0" xfId="18" applyFont="1" applyFill="1" applyBorder="1" applyProtection="1"/>
    <xf numFmtId="2" fontId="42" fillId="0" borderId="0" xfId="18" applyNumberFormat="1" applyFont="1" applyFill="1" applyBorder="1" applyProtection="1"/>
    <xf numFmtId="0" fontId="17" fillId="4" borderId="0" xfId="0" applyFont="1" applyFill="1" applyBorder="1" applyProtection="1">
      <alignment horizontal="left" vertical="center" wrapText="1"/>
    </xf>
    <xf numFmtId="1" fontId="28" fillId="4" borderId="0" xfId="18" applyNumberFormat="1" applyFont="1" applyFill="1" applyBorder="1" applyAlignment="1" applyProtection="1">
      <alignment horizontal="center" vertical="center"/>
    </xf>
    <xf numFmtId="1" fontId="63" fillId="4" borderId="0" xfId="18" applyNumberFormat="1" applyFont="1" applyFill="1" applyBorder="1" applyAlignment="1" applyProtection="1">
      <alignment horizontal="right" vertical="center"/>
    </xf>
    <xf numFmtId="1" fontId="16" fillId="0" borderId="0" xfId="7" applyNumberFormat="1" applyFont="1" applyFill="1" applyBorder="1" applyAlignment="1" applyProtection="1">
      <alignment horizontal="center" vertical="center" wrapText="1"/>
    </xf>
    <xf numFmtId="0" fontId="28" fillId="0" borderId="0" xfId="18" applyFont="1" applyFill="1" applyBorder="1" applyAlignment="1" applyProtection="1">
      <alignment horizontal="center" vertical="center"/>
    </xf>
    <xf numFmtId="0" fontId="33" fillId="0" borderId="0" xfId="18" applyFont="1" applyFill="1" applyBorder="1" applyAlignment="1" applyProtection="1">
      <alignment horizontal="center" vertical="center"/>
    </xf>
    <xf numFmtId="1" fontId="16" fillId="0" borderId="0" xfId="7" applyNumberFormat="1" applyFont="1" applyFill="1" applyBorder="1" applyAlignment="1" applyProtection="1">
      <alignment horizontal="center" vertical="center"/>
    </xf>
    <xf numFmtId="0" fontId="28" fillId="0" borderId="0" xfId="18" applyFont="1" applyFill="1" applyBorder="1" applyAlignment="1" applyProtection="1">
      <alignment horizontal="left" vertical="center"/>
    </xf>
    <xf numFmtId="0" fontId="65" fillId="0" borderId="0" xfId="18" applyFont="1" applyFill="1" applyBorder="1" applyProtection="1"/>
    <xf numFmtId="0" fontId="93" fillId="0" borderId="0" xfId="0" applyFont="1" applyFill="1" applyBorder="1" applyAlignment="1" applyProtection="1">
      <alignment horizontal="right" vertical="center" wrapText="1"/>
    </xf>
    <xf numFmtId="9" fontId="16" fillId="0" borderId="0" xfId="7" applyNumberFormat="1" applyFont="1" applyFill="1" applyBorder="1" applyAlignment="1" applyProtection="1">
      <alignment horizontal="center" vertical="center"/>
    </xf>
    <xf numFmtId="0" fontId="42" fillId="4" borderId="148" xfId="18" applyFont="1" applyFill="1" applyBorder="1" applyProtection="1"/>
    <xf numFmtId="0" fontId="42" fillId="4" borderId="149" xfId="18" applyFont="1" applyFill="1" applyBorder="1" applyProtection="1"/>
    <xf numFmtId="0" fontId="42" fillId="0" borderId="149" xfId="18" applyFont="1" applyFill="1" applyBorder="1" applyProtection="1"/>
    <xf numFmtId="0" fontId="28" fillId="0" borderId="149" xfId="18" applyFont="1" applyFill="1" applyBorder="1" applyProtection="1"/>
    <xf numFmtId="0" fontId="28" fillId="4" borderId="150" xfId="18" applyFont="1" applyFill="1" applyBorder="1" applyProtection="1"/>
    <xf numFmtId="0" fontId="84" fillId="4" borderId="0" xfId="18" applyFont="1" applyFill="1" applyProtection="1"/>
    <xf numFmtId="0" fontId="86" fillId="4" borderId="0" xfId="18" applyFont="1" applyFill="1" applyProtection="1"/>
    <xf numFmtId="0" fontId="87" fillId="4" borderId="0" xfId="18" applyFont="1" applyFill="1" applyProtection="1"/>
    <xf numFmtId="0" fontId="42" fillId="4" borderId="159" xfId="18" applyFont="1" applyFill="1" applyBorder="1" applyProtection="1"/>
    <xf numFmtId="0" fontId="42" fillId="4" borderId="160" xfId="18" applyFont="1" applyFill="1" applyBorder="1" applyProtection="1"/>
    <xf numFmtId="0" fontId="42" fillId="0" borderId="160" xfId="18" applyFont="1" applyFill="1" applyBorder="1" applyProtection="1"/>
    <xf numFmtId="0" fontId="28" fillId="4" borderId="160" xfId="18" applyFont="1" applyFill="1" applyBorder="1" applyProtection="1"/>
    <xf numFmtId="0" fontId="28" fillId="4" borderId="161" xfId="18" applyFont="1" applyFill="1" applyBorder="1" applyProtection="1"/>
    <xf numFmtId="0" fontId="42" fillId="4" borderId="162" xfId="18" applyFont="1" applyFill="1" applyBorder="1" applyProtection="1"/>
    <xf numFmtId="0" fontId="28" fillId="4" borderId="163" xfId="18" applyFont="1" applyFill="1" applyBorder="1" applyProtection="1"/>
    <xf numFmtId="0" fontId="30" fillId="4" borderId="18" xfId="18" applyFont="1" applyFill="1" applyBorder="1" applyProtection="1"/>
    <xf numFmtId="165" fontId="42" fillId="0" borderId="0" xfId="18" applyNumberFormat="1" applyFont="1" applyFill="1" applyBorder="1" applyProtection="1"/>
    <xf numFmtId="0" fontId="42" fillId="0" borderId="163" xfId="18" applyFont="1" applyFill="1" applyBorder="1" applyProtection="1"/>
    <xf numFmtId="0" fontId="34" fillId="7" borderId="48" xfId="18" applyFont="1" applyFill="1" applyBorder="1" applyAlignment="1" applyProtection="1">
      <alignment horizontal="center"/>
    </xf>
    <xf numFmtId="8" fontId="62" fillId="0" borderId="0" xfId="7" applyFont="1" applyFill="1" applyBorder="1" applyAlignment="1" applyProtection="1">
      <alignment horizontal="center" vertical="center" wrapText="1"/>
    </xf>
    <xf numFmtId="8" fontId="34" fillId="0" borderId="0" xfId="7" applyFont="1" applyFill="1" applyBorder="1" applyAlignment="1" applyProtection="1">
      <alignment horizontal="center" vertical="center" wrapText="1"/>
    </xf>
    <xf numFmtId="0" fontId="74" fillId="7" borderId="177" xfId="0" applyFont="1" applyFill="1" applyBorder="1" applyAlignment="1" applyProtection="1">
      <alignment horizontal="right" vertical="center" wrapText="1"/>
    </xf>
    <xf numFmtId="0" fontId="42" fillId="4" borderId="164" xfId="18" applyFont="1" applyFill="1" applyBorder="1" applyProtection="1"/>
    <xf numFmtId="0" fontId="42" fillId="4" borderId="165" xfId="18" applyFont="1" applyFill="1" applyBorder="1" applyProtection="1"/>
    <xf numFmtId="0" fontId="42" fillId="0" borderId="165" xfId="18" applyFont="1" applyFill="1" applyBorder="1" applyProtection="1"/>
    <xf numFmtId="0" fontId="28" fillId="0" borderId="165" xfId="18" applyFont="1" applyFill="1" applyBorder="1" applyProtection="1"/>
    <xf numFmtId="0" fontId="28" fillId="4" borderId="166" xfId="18" applyFont="1" applyFill="1" applyBorder="1" applyProtection="1"/>
    <xf numFmtId="0" fontId="77" fillId="4" borderId="0" xfId="18" applyFont="1" applyFill="1" applyProtection="1"/>
    <xf numFmtId="0" fontId="85" fillId="4" borderId="0" xfId="18" applyFont="1" applyFill="1" applyProtection="1"/>
    <xf numFmtId="0" fontId="42" fillId="4" borderId="112" xfId="18" applyFont="1" applyFill="1" applyBorder="1" applyProtection="1"/>
    <xf numFmtId="0" fontId="28" fillId="4" borderId="112" xfId="18" applyFont="1" applyFill="1" applyBorder="1" applyProtection="1"/>
    <xf numFmtId="0" fontId="28" fillId="4" borderId="113" xfId="18" applyFont="1" applyFill="1" applyBorder="1" applyProtection="1"/>
    <xf numFmtId="0" fontId="42" fillId="4" borderId="114" xfId="18" applyFont="1" applyFill="1" applyBorder="1" applyProtection="1"/>
    <xf numFmtId="0" fontId="55" fillId="0" borderId="0" xfId="18" applyFont="1" applyBorder="1" applyAlignment="1" applyProtection="1">
      <alignment horizontal="center" vertical="center"/>
    </xf>
    <xf numFmtId="0" fontId="43" fillId="4" borderId="0" xfId="18" applyFont="1" applyFill="1" applyBorder="1" applyProtection="1"/>
    <xf numFmtId="0" fontId="50" fillId="4" borderId="0" xfId="18" applyFont="1" applyFill="1" applyBorder="1" applyProtection="1"/>
    <xf numFmtId="0" fontId="42" fillId="0" borderId="115" xfId="18" applyFont="1" applyFill="1" applyBorder="1" applyProtection="1"/>
    <xf numFmtId="0" fontId="50" fillId="4" borderId="0" xfId="18" applyFont="1" applyFill="1" applyProtection="1"/>
    <xf numFmtId="0" fontId="58" fillId="4" borderId="0" xfId="18" applyFont="1" applyFill="1" applyProtection="1"/>
    <xf numFmtId="0" fontId="57" fillId="4" borderId="0" xfId="18" applyFont="1" applyFill="1" applyAlignment="1" applyProtection="1">
      <alignment horizontal="right"/>
    </xf>
    <xf numFmtId="0" fontId="28" fillId="4" borderId="0" xfId="18" applyFont="1" applyFill="1" applyBorder="1" applyAlignment="1" applyProtection="1">
      <alignment horizontal="right" vertical="center"/>
    </xf>
    <xf numFmtId="0" fontId="28" fillId="4" borderId="0" xfId="18" applyFont="1" applyFill="1" applyBorder="1" applyAlignment="1" applyProtection="1">
      <alignment vertical="center"/>
    </xf>
    <xf numFmtId="0" fontId="28" fillId="4" borderId="115" xfId="18" applyFont="1" applyFill="1" applyBorder="1" applyProtection="1"/>
    <xf numFmtId="4" fontId="42" fillId="4" borderId="0" xfId="18" applyNumberFormat="1" applyFont="1" applyFill="1" applyProtection="1"/>
    <xf numFmtId="2" fontId="42" fillId="4" borderId="0" xfId="20" applyNumberFormat="1" applyFont="1" applyFill="1" applyBorder="1" applyProtection="1"/>
    <xf numFmtId="165" fontId="27" fillId="4" borderId="0" xfId="18" applyNumberFormat="1" applyFont="1" applyFill="1" applyProtection="1"/>
    <xf numFmtId="8" fontId="62" fillId="4" borderId="0" xfId="7" applyFont="1" applyFill="1" applyBorder="1" applyAlignment="1" applyProtection="1">
      <alignment horizontal="center" vertical="center" wrapText="1"/>
    </xf>
    <xf numFmtId="0" fontId="41" fillId="4" borderId="0" xfId="18" applyFont="1" applyFill="1" applyProtection="1"/>
    <xf numFmtId="8" fontId="34" fillId="7" borderId="0" xfId="7" applyFont="1" applyFill="1" applyBorder="1" applyAlignment="1" applyProtection="1">
      <alignment horizontal="center" vertical="center" wrapText="1"/>
    </xf>
    <xf numFmtId="0" fontId="28" fillId="7" borderId="0" xfId="18" applyFont="1" applyFill="1" applyBorder="1" applyProtection="1"/>
    <xf numFmtId="8" fontId="34" fillId="7" borderId="45" xfId="7" applyFont="1" applyFill="1" applyBorder="1" applyAlignment="1" applyProtection="1">
      <alignment horizontal="center" vertical="center" wrapText="1"/>
    </xf>
    <xf numFmtId="2" fontId="42" fillId="4" borderId="0" xfId="18" applyNumberFormat="1" applyFont="1" applyFill="1" applyBorder="1" applyProtection="1"/>
    <xf numFmtId="2" fontId="28" fillId="2" borderId="5" xfId="18" applyNumberFormat="1" applyFont="1" applyFill="1" applyBorder="1" applyAlignment="1" applyProtection="1">
      <alignment horizontal="center" vertical="center"/>
    </xf>
    <xf numFmtId="0" fontId="33" fillId="7" borderId="40" xfId="18" applyFont="1" applyFill="1" applyBorder="1" applyAlignment="1" applyProtection="1">
      <alignment horizontal="center" vertical="center"/>
    </xf>
    <xf numFmtId="0" fontId="28" fillId="7" borderId="41" xfId="18" applyFont="1" applyFill="1" applyBorder="1" applyProtection="1"/>
    <xf numFmtId="3" fontId="28" fillId="14" borderId="50" xfId="7" applyNumberFormat="1" applyFont="1" applyFill="1" applyBorder="1" applyAlignment="1" applyProtection="1">
      <alignment horizontal="right" vertical="center"/>
    </xf>
    <xf numFmtId="0" fontId="28" fillId="4" borderId="0" xfId="18" applyFont="1" applyFill="1" applyBorder="1" applyAlignment="1" applyProtection="1">
      <alignment horizontal="left" vertical="center"/>
    </xf>
    <xf numFmtId="2" fontId="42" fillId="4" borderId="0" xfId="18" applyNumberFormat="1" applyFont="1" applyFill="1" applyProtection="1"/>
    <xf numFmtId="2" fontId="30" fillId="4" borderId="0" xfId="18" applyNumberFormat="1" applyFont="1" applyFill="1" applyProtection="1"/>
    <xf numFmtId="2" fontId="28" fillId="2" borderId="6" xfId="18" applyNumberFormat="1" applyFont="1" applyFill="1" applyBorder="1" applyAlignment="1" applyProtection="1">
      <alignment horizontal="center" vertical="center"/>
    </xf>
    <xf numFmtId="0" fontId="33" fillId="7" borderId="0" xfId="18" applyFont="1" applyFill="1" applyBorder="1" applyAlignment="1" applyProtection="1">
      <alignment horizontal="center" vertical="center"/>
    </xf>
    <xf numFmtId="3" fontId="28" fillId="14" borderId="51" xfId="7" applyNumberFormat="1" applyFont="1" applyFill="1" applyBorder="1" applyAlignment="1" applyProtection="1">
      <alignment horizontal="right" vertical="center"/>
    </xf>
    <xf numFmtId="0" fontId="50" fillId="4" borderId="0" xfId="18" applyFont="1" applyFill="1" applyAlignment="1" applyProtection="1">
      <alignment horizontal="left" wrapText="1"/>
    </xf>
    <xf numFmtId="0" fontId="28" fillId="7" borderId="56" xfId="18" applyFont="1" applyFill="1" applyBorder="1" applyProtection="1"/>
    <xf numFmtId="9" fontId="16" fillId="4" borderId="0" xfId="7" applyNumberFormat="1" applyFont="1" applyFill="1" applyBorder="1" applyAlignment="1" applyProtection="1">
      <alignment horizontal="center" vertical="center"/>
    </xf>
    <xf numFmtId="3" fontId="28" fillId="11" borderId="52" xfId="7" applyNumberFormat="1" applyFont="1" applyFill="1" applyBorder="1" applyAlignment="1" applyProtection="1">
      <alignment horizontal="right" vertical="center"/>
    </xf>
    <xf numFmtId="0" fontId="42" fillId="4" borderId="116" xfId="18" applyFont="1" applyFill="1" applyBorder="1" applyProtection="1"/>
    <xf numFmtId="0" fontId="42" fillId="4" borderId="117" xfId="18" applyFont="1" applyFill="1" applyBorder="1" applyProtection="1"/>
    <xf numFmtId="0" fontId="42" fillId="0" borderId="117" xfId="18" applyFont="1" applyFill="1" applyBorder="1" applyProtection="1"/>
    <xf numFmtId="0" fontId="28" fillId="4" borderId="118" xfId="18" applyFont="1" applyFill="1" applyBorder="1" applyProtection="1"/>
    <xf numFmtId="0" fontId="52" fillId="4" borderId="119" xfId="18" applyFont="1" applyFill="1" applyBorder="1" applyProtection="1"/>
    <xf numFmtId="0" fontId="52" fillId="4" borderId="120" xfId="18" applyFont="1" applyFill="1" applyBorder="1" applyProtection="1"/>
    <xf numFmtId="0" fontId="43" fillId="4" borderId="120" xfId="18" applyFont="1" applyFill="1" applyBorder="1" applyProtection="1"/>
    <xf numFmtId="0" fontId="42" fillId="4" borderId="120" xfId="18" applyFont="1" applyFill="1" applyBorder="1" applyProtection="1"/>
    <xf numFmtId="0" fontId="28" fillId="4" borderId="120" xfId="18" applyFont="1" applyFill="1" applyBorder="1" applyProtection="1"/>
    <xf numFmtId="0" fontId="28" fillId="4" borderId="121" xfId="18" applyFont="1" applyFill="1" applyBorder="1" applyProtection="1"/>
    <xf numFmtId="0" fontId="42" fillId="4" borderId="122" xfId="18" applyFont="1" applyFill="1" applyBorder="1" applyProtection="1"/>
    <xf numFmtId="0" fontId="42" fillId="0" borderId="123" xfId="18" applyFont="1" applyFill="1" applyBorder="1" applyProtection="1"/>
    <xf numFmtId="0" fontId="28" fillId="4" borderId="123" xfId="18" applyFont="1" applyFill="1" applyBorder="1" applyProtection="1"/>
    <xf numFmtId="0" fontId="56" fillId="4" borderId="0" xfId="18" applyFont="1" applyFill="1" applyBorder="1" applyProtection="1"/>
    <xf numFmtId="0" fontId="42" fillId="4" borderId="124" xfId="18" applyFont="1" applyFill="1" applyBorder="1" applyProtection="1"/>
    <xf numFmtId="0" fontId="42" fillId="4" borderId="125" xfId="18" applyFont="1" applyFill="1" applyBorder="1" applyProtection="1"/>
    <xf numFmtId="0" fontId="42" fillId="0" borderId="125" xfId="18" applyFont="1" applyFill="1" applyBorder="1" applyProtection="1"/>
    <xf numFmtId="0" fontId="28" fillId="4" borderId="125" xfId="18" applyFont="1" applyFill="1" applyBorder="1" applyProtection="1"/>
    <xf numFmtId="0" fontId="28" fillId="4" borderId="126" xfId="18" applyFont="1" applyFill="1" applyBorder="1" applyProtection="1"/>
    <xf numFmtId="1" fontId="28" fillId="2" borderId="207" xfId="18" applyNumberFormat="1" applyFont="1" applyFill="1" applyBorder="1" applyAlignment="1" applyProtection="1">
      <alignment horizontal="right" vertical="center"/>
    </xf>
    <xf numFmtId="1" fontId="28" fillId="2" borderId="110" xfId="18" applyNumberFormat="1" applyFont="1" applyFill="1" applyBorder="1" applyAlignment="1" applyProtection="1">
      <alignment horizontal="right" vertical="center"/>
    </xf>
    <xf numFmtId="0" fontId="28" fillId="4" borderId="197" xfId="18" applyNumberFormat="1" applyFont="1" applyFill="1" applyBorder="1" applyAlignment="1" applyProtection="1">
      <alignment horizontal="center" vertical="center"/>
    </xf>
    <xf numFmtId="3" fontId="28" fillId="11" borderId="196" xfId="18" applyNumberFormat="1" applyFont="1" applyFill="1" applyBorder="1" applyAlignment="1" applyProtection="1">
      <alignment horizontal="right" vertical="center"/>
    </xf>
    <xf numFmtId="0" fontId="79" fillId="4" borderId="0" xfId="18" applyFont="1" applyFill="1" applyProtection="1"/>
    <xf numFmtId="0" fontId="80" fillId="4" borderId="0" xfId="18" applyFont="1" applyFill="1" applyProtection="1"/>
    <xf numFmtId="0" fontId="81" fillId="4" borderId="0" xfId="18" applyFont="1" applyFill="1" applyProtection="1"/>
    <xf numFmtId="0" fontId="52" fillId="4" borderId="127" xfId="18" applyFont="1" applyFill="1" applyBorder="1" applyProtection="1"/>
    <xf numFmtId="0" fontId="52" fillId="4" borderId="128" xfId="18" applyFont="1" applyFill="1" applyBorder="1" applyProtection="1"/>
    <xf numFmtId="0" fontId="43" fillId="4" borderId="128" xfId="18" applyFont="1" applyFill="1" applyBorder="1" applyProtection="1"/>
    <xf numFmtId="0" fontId="42" fillId="4" borderId="128" xfId="18" applyFont="1" applyFill="1" applyBorder="1" applyProtection="1"/>
    <xf numFmtId="0" fontId="28" fillId="4" borderId="128" xfId="18" applyFont="1" applyFill="1" applyBorder="1" applyProtection="1"/>
    <xf numFmtId="0" fontId="28" fillId="4" borderId="129" xfId="18" applyFont="1" applyFill="1" applyBorder="1" applyProtection="1"/>
    <xf numFmtId="0" fontId="42" fillId="4" borderId="130" xfId="18" applyFont="1" applyFill="1" applyBorder="1" applyProtection="1"/>
    <xf numFmtId="0" fontId="42" fillId="0" borderId="131" xfId="18" applyFont="1" applyFill="1" applyBorder="1" applyProtection="1"/>
    <xf numFmtId="0" fontId="28" fillId="4" borderId="131" xfId="18" applyFont="1" applyFill="1" applyBorder="1" applyProtection="1"/>
    <xf numFmtId="0" fontId="42" fillId="4" borderId="132" xfId="18" applyFont="1" applyFill="1" applyBorder="1" applyProtection="1"/>
    <xf numFmtId="0" fontId="42" fillId="4" borderId="133" xfId="18" applyFont="1" applyFill="1" applyBorder="1" applyProtection="1"/>
    <xf numFmtId="0" fontId="42" fillId="0" borderId="133" xfId="18" applyFont="1" applyFill="1" applyBorder="1" applyProtection="1"/>
    <xf numFmtId="0" fontId="28" fillId="4" borderId="133" xfId="18" applyFont="1" applyFill="1" applyBorder="1" applyProtection="1"/>
    <xf numFmtId="0" fontId="28" fillId="4" borderId="134" xfId="18" applyFont="1" applyFill="1" applyBorder="1" applyProtection="1"/>
    <xf numFmtId="0" fontId="74" fillId="7" borderId="172" xfId="0" applyFont="1" applyFill="1" applyBorder="1" applyAlignment="1" applyProtection="1">
      <alignment horizontal="right" vertical="center" wrapText="1"/>
    </xf>
    <xf numFmtId="0" fontId="42" fillId="0" borderId="13" xfId="18" applyFont="1" applyFill="1" applyBorder="1" applyProtection="1"/>
    <xf numFmtId="0" fontId="74" fillId="7" borderId="58" xfId="0" applyFont="1" applyFill="1" applyBorder="1" applyAlignment="1" applyProtection="1">
      <alignment horizontal="right" vertical="center" wrapText="1"/>
    </xf>
    <xf numFmtId="8" fontId="34" fillId="0" borderId="13" xfId="7" applyFont="1" applyFill="1" applyBorder="1" applyAlignment="1" applyProtection="1">
      <alignment horizontal="center" vertical="center" wrapText="1"/>
    </xf>
    <xf numFmtId="0" fontId="33" fillId="0" borderId="13" xfId="18" applyFont="1" applyFill="1" applyBorder="1" applyAlignment="1" applyProtection="1">
      <alignment horizontal="center" vertical="center"/>
    </xf>
    <xf numFmtId="0" fontId="74" fillId="7" borderId="67" xfId="0" applyFont="1" applyFill="1" applyBorder="1" applyAlignment="1" applyProtection="1">
      <alignment horizontal="right" vertical="center" wrapText="1"/>
    </xf>
    <xf numFmtId="0" fontId="20" fillId="4" borderId="0" xfId="18" applyFont="1" applyFill="1" applyBorder="1" applyProtection="1"/>
    <xf numFmtId="0" fontId="22" fillId="4" borderId="0" xfId="18" applyFont="1" applyFill="1" applyBorder="1" applyProtection="1"/>
    <xf numFmtId="0" fontId="28" fillId="7" borderId="178" xfId="18" applyFont="1" applyFill="1" applyBorder="1" applyProtection="1"/>
    <xf numFmtId="0" fontId="74" fillId="7" borderId="69" xfId="0" applyFont="1" applyFill="1" applyBorder="1" applyAlignment="1" applyProtection="1">
      <alignment horizontal="right" vertical="center" wrapText="1"/>
    </xf>
    <xf numFmtId="0" fontId="29" fillId="4" borderId="0" xfId="18" applyFont="1" applyFill="1" applyBorder="1" applyAlignment="1" applyProtection="1">
      <alignment horizontal="left" vertical="top"/>
    </xf>
    <xf numFmtId="0" fontId="28" fillId="4" borderId="79" xfId="18" applyNumberFormat="1" applyFont="1" applyFill="1" applyBorder="1" applyAlignment="1" applyProtection="1">
      <alignment horizontal="center"/>
      <protection locked="0"/>
    </xf>
    <xf numFmtId="0" fontId="28" fillId="4" borderId="90" xfId="18" applyNumberFormat="1" applyFont="1" applyFill="1" applyBorder="1" applyAlignment="1" applyProtection="1">
      <alignment horizontal="center"/>
      <protection locked="0"/>
    </xf>
    <xf numFmtId="3" fontId="16" fillId="4" borderId="38" xfId="7" applyNumberFormat="1" applyFont="1" applyFill="1" applyBorder="1" applyAlignment="1" applyProtection="1">
      <alignment horizontal="right" vertical="center" wrapText="1"/>
      <protection locked="0"/>
    </xf>
    <xf numFmtId="3" fontId="16" fillId="4" borderId="39" xfId="7" applyNumberFormat="1" applyFont="1" applyFill="1" applyBorder="1" applyAlignment="1" applyProtection="1">
      <alignment horizontal="right" vertical="center" wrapText="1"/>
      <protection locked="0"/>
    </xf>
    <xf numFmtId="0" fontId="28" fillId="4" borderId="42" xfId="18" applyFont="1" applyFill="1" applyBorder="1" applyProtection="1">
      <protection locked="0"/>
    </xf>
    <xf numFmtId="0" fontId="28" fillId="4" borderId="37" xfId="18" applyFont="1" applyFill="1" applyBorder="1" applyProtection="1">
      <protection locked="0"/>
    </xf>
    <xf numFmtId="0" fontId="28" fillId="4" borderId="33" xfId="18" applyNumberFormat="1" applyFont="1" applyFill="1" applyBorder="1" applyAlignment="1" applyProtection="1">
      <alignment horizontal="center"/>
      <protection locked="0"/>
    </xf>
    <xf numFmtId="0" fontId="28" fillId="4" borderId="29" xfId="18" applyNumberFormat="1" applyFont="1" applyFill="1" applyBorder="1" applyAlignment="1" applyProtection="1">
      <alignment horizontal="center"/>
      <protection locked="0"/>
    </xf>
    <xf numFmtId="0" fontId="28" fillId="4" borderId="208" xfId="18" applyNumberFormat="1" applyFont="1" applyFill="1" applyBorder="1" applyAlignment="1" applyProtection="1">
      <alignment horizontal="center"/>
      <protection locked="0"/>
    </xf>
    <xf numFmtId="0" fontId="26" fillId="4" borderId="20" xfId="7" applyNumberFormat="1" applyFont="1" applyFill="1" applyBorder="1" applyAlignment="1" applyProtection="1">
      <alignment horizontal="center" vertical="center"/>
      <protection locked="0"/>
    </xf>
    <xf numFmtId="0" fontId="26" fillId="4" borderId="25" xfId="7" applyNumberFormat="1" applyFont="1" applyFill="1" applyBorder="1" applyAlignment="1" applyProtection="1">
      <alignment horizontal="center" vertical="center"/>
      <protection locked="0"/>
    </xf>
    <xf numFmtId="0" fontId="26" fillId="4" borderId="24" xfId="7" applyNumberFormat="1" applyFont="1" applyFill="1" applyBorder="1" applyAlignment="1" applyProtection="1">
      <alignment horizontal="center" vertical="center"/>
      <protection locked="0"/>
    </xf>
    <xf numFmtId="0" fontId="26" fillId="4" borderId="21" xfId="7" applyNumberFormat="1" applyFont="1" applyFill="1" applyBorder="1" applyAlignment="1" applyProtection="1">
      <alignment horizontal="center" vertical="center"/>
      <protection locked="0"/>
    </xf>
    <xf numFmtId="0" fontId="26" fillId="4" borderId="6" xfId="7" applyNumberFormat="1" applyFont="1" applyFill="1" applyBorder="1" applyProtection="1">
      <alignment horizontal="right" vertical="center"/>
      <protection locked="0"/>
    </xf>
    <xf numFmtId="0" fontId="15" fillId="4" borderId="8" xfId="7" applyNumberFormat="1" applyFont="1" applyFill="1" applyBorder="1" applyAlignment="1" applyProtection="1">
      <alignment horizontal="left" vertical="center"/>
      <protection locked="0"/>
    </xf>
    <xf numFmtId="0" fontId="26" fillId="4" borderId="9" xfId="7" applyNumberFormat="1" applyFont="1" applyFill="1" applyBorder="1" applyProtection="1">
      <alignment horizontal="right" vertical="center"/>
      <protection locked="0"/>
    </xf>
    <xf numFmtId="0" fontId="15" fillId="4" borderId="10" xfId="7" applyNumberFormat="1" applyFont="1" applyFill="1" applyBorder="1" applyAlignment="1" applyProtection="1">
      <alignment horizontal="left" vertical="center"/>
      <protection locked="0"/>
    </xf>
    <xf numFmtId="0" fontId="26" fillId="4" borderId="5" xfId="7" applyNumberFormat="1" applyFont="1" applyFill="1" applyBorder="1" applyProtection="1">
      <alignment horizontal="right" vertical="center"/>
      <protection locked="0"/>
    </xf>
    <xf numFmtId="0" fontId="15" fillId="4" borderId="7" xfId="7" applyNumberFormat="1" applyFont="1" applyFill="1" applyBorder="1" applyAlignment="1" applyProtection="1">
      <alignment horizontal="left" vertical="center"/>
      <protection locked="0"/>
    </xf>
    <xf numFmtId="0" fontId="26" fillId="4" borderId="22" xfId="7" applyNumberFormat="1" applyFont="1" applyFill="1" applyBorder="1" applyProtection="1">
      <alignment horizontal="right" vertical="center"/>
      <protection locked="0"/>
    </xf>
    <xf numFmtId="0" fontId="15" fillId="4" borderId="189" xfId="7" applyNumberFormat="1" applyFont="1" applyFill="1" applyBorder="1" applyAlignment="1" applyProtection="1">
      <alignment horizontal="left" vertical="center"/>
      <protection locked="0"/>
    </xf>
    <xf numFmtId="0" fontId="28" fillId="4" borderId="209" xfId="18" applyNumberFormat="1" applyFont="1" applyFill="1" applyBorder="1" applyAlignment="1" applyProtection="1">
      <alignment horizontal="center"/>
      <protection locked="0"/>
    </xf>
    <xf numFmtId="0" fontId="42" fillId="4" borderId="0" xfId="18" applyFont="1" applyFill="1" applyBorder="1" applyProtection="1">
      <protection locked="0"/>
    </xf>
    <xf numFmtId="0" fontId="19" fillId="4" borderId="0" xfId="18" applyFont="1" applyFill="1" applyBorder="1" applyProtection="1">
      <protection locked="0"/>
    </xf>
    <xf numFmtId="0" fontId="42" fillId="0" borderId="0" xfId="18" applyFont="1" applyFill="1" applyBorder="1" applyProtection="1">
      <protection locked="0"/>
    </xf>
    <xf numFmtId="0" fontId="34" fillId="7" borderId="47" xfId="0" applyFont="1" applyFill="1" applyBorder="1" applyProtection="1">
      <alignment horizontal="left" vertical="center" wrapText="1"/>
      <protection locked="0"/>
    </xf>
    <xf numFmtId="0" fontId="34" fillId="7" borderId="57" xfId="18" applyFont="1" applyFill="1" applyBorder="1" applyAlignment="1" applyProtection="1">
      <alignment horizontal="center" vertical="center"/>
      <protection locked="0"/>
    </xf>
    <xf numFmtId="0" fontId="34" fillId="7" borderId="48" xfId="18" applyFont="1" applyFill="1" applyBorder="1" applyAlignment="1" applyProtection="1">
      <alignment horizontal="center"/>
      <protection locked="0"/>
    </xf>
    <xf numFmtId="0" fontId="28" fillId="4" borderId="169" xfId="18" applyNumberFormat="1" applyFont="1" applyFill="1" applyBorder="1" applyAlignment="1" applyProtection="1">
      <alignment horizontal="center" vertical="center"/>
      <protection locked="0"/>
    </xf>
    <xf numFmtId="0" fontId="42" fillId="0" borderId="13" xfId="18" applyFont="1" applyFill="1" applyBorder="1" applyProtection="1">
      <protection locked="0"/>
    </xf>
    <xf numFmtId="0" fontId="74" fillId="7" borderId="67" xfId="0" applyFont="1" applyFill="1" applyBorder="1" applyAlignment="1" applyProtection="1">
      <alignment horizontal="right" vertical="center" wrapText="1"/>
      <protection locked="0"/>
    </xf>
    <xf numFmtId="165" fontId="42" fillId="0" borderId="0" xfId="18" applyNumberFormat="1" applyFont="1" applyFill="1" applyBorder="1" applyProtection="1">
      <protection locked="0"/>
    </xf>
    <xf numFmtId="0" fontId="42" fillId="0" borderId="49" xfId="18" applyFont="1" applyFill="1" applyBorder="1" applyProtection="1">
      <protection locked="0"/>
    </xf>
    <xf numFmtId="0" fontId="28" fillId="0" borderId="0" xfId="18" applyFont="1" applyFill="1" applyBorder="1" applyProtection="1">
      <protection locked="0"/>
    </xf>
    <xf numFmtId="0" fontId="50" fillId="0" borderId="0" xfId="18" applyFont="1" applyFill="1" applyBorder="1" applyProtection="1">
      <protection locked="0"/>
    </xf>
    <xf numFmtId="8" fontId="62" fillId="0" borderId="0" xfId="7" applyFont="1" applyFill="1" applyBorder="1" applyAlignment="1" applyProtection="1">
      <alignment horizontal="center" vertical="center" wrapText="1"/>
      <protection locked="0"/>
    </xf>
    <xf numFmtId="8" fontId="34" fillId="0" borderId="0" xfId="7" applyFont="1" applyFill="1" applyBorder="1" applyAlignment="1" applyProtection="1">
      <alignment horizontal="center" vertical="center" wrapText="1"/>
      <protection locked="0"/>
    </xf>
    <xf numFmtId="1" fontId="16" fillId="0" borderId="0" xfId="7" applyNumberFormat="1" applyFont="1" applyFill="1" applyBorder="1" applyAlignment="1" applyProtection="1">
      <alignment horizontal="center" vertical="center"/>
      <protection locked="0"/>
    </xf>
    <xf numFmtId="0" fontId="28" fillId="0" borderId="0" xfId="18" applyFont="1" applyFill="1" applyBorder="1" applyAlignment="1" applyProtection="1">
      <alignment horizontal="left" vertical="center"/>
      <protection locked="0"/>
    </xf>
    <xf numFmtId="0" fontId="28" fillId="0" borderId="49" xfId="18" applyFont="1" applyFill="1" applyBorder="1" applyProtection="1">
      <protection locked="0"/>
    </xf>
    <xf numFmtId="0" fontId="33" fillId="0" borderId="0" xfId="18" applyFont="1" applyFill="1" applyBorder="1" applyAlignment="1" applyProtection="1">
      <alignment horizontal="center" vertical="center"/>
      <protection locked="0"/>
    </xf>
    <xf numFmtId="0" fontId="28" fillId="4" borderId="0" xfId="18" applyFont="1" applyFill="1" applyBorder="1" applyAlignment="1" applyProtection="1">
      <alignment horizontal="left"/>
      <protection locked="0"/>
    </xf>
    <xf numFmtId="0" fontId="74" fillId="7" borderId="170" xfId="0" applyFont="1" applyFill="1" applyBorder="1" applyAlignment="1" applyProtection="1">
      <alignment horizontal="right" vertical="center" wrapText="1"/>
      <protection locked="0"/>
    </xf>
    <xf numFmtId="0" fontId="67" fillId="0" borderId="0" xfId="0" applyFont="1" applyFill="1" applyBorder="1" applyProtection="1">
      <alignment horizontal="left" vertical="center" wrapText="1"/>
      <protection locked="0"/>
    </xf>
    <xf numFmtId="0" fontId="17" fillId="0" borderId="0" xfId="0" applyFont="1" applyFill="1" applyBorder="1" applyProtection="1">
      <alignment horizontal="left" vertical="center" wrapText="1"/>
      <protection locked="0"/>
    </xf>
    <xf numFmtId="1" fontId="16" fillId="0" borderId="0" xfId="7" applyNumberFormat="1" applyFont="1" applyFill="1" applyBorder="1" applyAlignment="1" applyProtection="1">
      <alignment horizontal="center" vertical="center" wrapText="1"/>
      <protection locked="0"/>
    </xf>
    <xf numFmtId="0" fontId="28" fillId="0" borderId="0" xfId="18" applyFont="1" applyFill="1" applyBorder="1" applyAlignment="1" applyProtection="1">
      <alignment horizontal="center" vertical="center"/>
      <protection locked="0"/>
    </xf>
    <xf numFmtId="0" fontId="28" fillId="4" borderId="30" xfId="18" applyFont="1" applyFill="1" applyBorder="1" applyProtection="1">
      <protection locked="0"/>
    </xf>
    <xf numFmtId="0" fontId="42" fillId="4" borderId="30" xfId="18" applyFont="1" applyFill="1" applyBorder="1" applyAlignment="1" applyProtection="1">
      <alignment wrapText="1"/>
      <protection locked="0"/>
    </xf>
    <xf numFmtId="0" fontId="29" fillId="4" borderId="30" xfId="18" applyFont="1" applyFill="1" applyBorder="1" applyProtection="1">
      <protection locked="0"/>
    </xf>
    <xf numFmtId="0" fontId="42" fillId="4" borderId="0" xfId="18" applyFont="1" applyFill="1" applyAlignment="1" applyProtection="1">
      <alignment horizontal="left" wrapText="1"/>
      <protection locked="0"/>
    </xf>
    <xf numFmtId="0" fontId="30" fillId="4" borderId="30" xfId="18" applyFont="1" applyFill="1" applyBorder="1" applyProtection="1">
      <protection locked="0"/>
    </xf>
    <xf numFmtId="0" fontId="53" fillId="4" borderId="30" xfId="18" applyFont="1" applyFill="1" applyBorder="1" applyProtection="1">
      <protection locked="0"/>
    </xf>
    <xf numFmtId="0" fontId="16" fillId="0" borderId="0" xfId="0" applyFont="1" applyFill="1" applyBorder="1" applyProtection="1">
      <alignment horizontal="left" vertical="center" wrapText="1"/>
      <protection locked="0"/>
    </xf>
    <xf numFmtId="0" fontId="15" fillId="6" borderId="15" xfId="0" applyFont="1" applyFill="1" applyBorder="1" applyProtection="1">
      <alignment horizontal="left" vertical="center" wrapText="1"/>
      <protection locked="0"/>
    </xf>
    <xf numFmtId="2" fontId="15" fillId="6" borderId="59"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23" fillId="6" borderId="23" xfId="0" applyFont="1" applyFill="1" applyBorder="1" applyAlignment="1" applyProtection="1">
      <alignment horizontal="center" vertical="center"/>
      <protection locked="0"/>
    </xf>
    <xf numFmtId="0" fontId="18" fillId="6" borderId="35"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0" fillId="0" borderId="0" xfId="0" applyAlignment="1" applyProtection="1">
      <protection locked="0"/>
    </xf>
    <xf numFmtId="164" fontId="16" fillId="6" borderId="36"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horizontal="left" vertical="top" wrapText="1"/>
      <protection locked="0"/>
    </xf>
    <xf numFmtId="0" fontId="15" fillId="6" borderId="59" xfId="0" applyFont="1" applyFill="1" applyBorder="1" applyAlignment="1" applyProtection="1">
      <alignment horizontal="center" vertical="center" wrapText="1"/>
      <protection locked="0"/>
    </xf>
    <xf numFmtId="0" fontId="15" fillId="6" borderId="60" xfId="0" applyFont="1" applyFill="1" applyBorder="1" applyAlignment="1" applyProtection="1">
      <alignment horizontal="center" vertical="center" wrapText="1"/>
      <protection locked="0"/>
    </xf>
    <xf numFmtId="164" fontId="16" fillId="6" borderId="62" xfId="0" applyNumberFormat="1" applyFont="1" applyFill="1" applyBorder="1" applyAlignment="1" applyProtection="1">
      <alignment horizontal="center" vertical="center" wrapText="1"/>
      <protection locked="0"/>
    </xf>
    <xf numFmtId="0" fontId="15" fillId="6" borderId="16" xfId="0" applyFont="1" applyFill="1" applyBorder="1" applyProtection="1">
      <alignment horizontal="left" vertical="center" wrapText="1"/>
      <protection locked="0"/>
    </xf>
    <xf numFmtId="0" fontId="15" fillId="6" borderId="61" xfId="0" applyFont="1" applyFill="1" applyBorder="1" applyAlignment="1" applyProtection="1">
      <alignment horizontal="center" vertical="center" wrapText="1"/>
      <protection locked="0"/>
    </xf>
    <xf numFmtId="0" fontId="68" fillId="0" borderId="0" xfId="0" applyFont="1" applyAlignment="1" applyProtection="1">
      <protection locked="0"/>
    </xf>
    <xf numFmtId="164" fontId="16" fillId="6" borderId="63" xfId="0" applyNumberFormat="1" applyFont="1" applyFill="1" applyBorder="1" applyAlignment="1" applyProtection="1">
      <alignment horizontal="center" vertical="center" wrapText="1"/>
      <protection locked="0"/>
    </xf>
    <xf numFmtId="0" fontId="28" fillId="0" borderId="0" xfId="18" applyFont="1" applyFill="1" applyProtection="1">
      <protection locked="0"/>
    </xf>
    <xf numFmtId="0" fontId="28" fillId="4" borderId="0" xfId="18" applyFont="1" applyFill="1" applyAlignment="1" applyProtection="1">
      <alignment horizontal="center"/>
      <protection locked="0"/>
    </xf>
    <xf numFmtId="0" fontId="34" fillId="7" borderId="48" xfId="18" applyFont="1" applyFill="1" applyBorder="1" applyAlignment="1" applyProtection="1">
      <alignment horizontal="center"/>
    </xf>
    <xf numFmtId="0" fontId="63" fillId="4" borderId="0" xfId="18" applyFont="1" applyFill="1" applyBorder="1" applyProtection="1"/>
    <xf numFmtId="0" fontId="30" fillId="0" borderId="0" xfId="0" applyFont="1" applyFill="1" applyBorder="1" applyProtection="1">
      <alignment horizontal="left" vertical="center" wrapText="1"/>
    </xf>
    <xf numFmtId="0" fontId="34" fillId="7" borderId="57" xfId="18" applyFont="1" applyFill="1" applyBorder="1" applyAlignment="1" applyProtection="1">
      <alignment horizontal="center" vertical="center"/>
    </xf>
    <xf numFmtId="0" fontId="74" fillId="7" borderId="168" xfId="0" applyFont="1" applyFill="1" applyBorder="1" applyAlignment="1" applyProtection="1">
      <alignment horizontal="right" vertical="center" wrapText="1"/>
      <protection locked="0"/>
    </xf>
    <xf numFmtId="0" fontId="63" fillId="4" borderId="0" xfId="18" applyFont="1" applyFill="1" applyBorder="1" applyProtection="1">
      <protection locked="0"/>
    </xf>
    <xf numFmtId="0" fontId="74" fillId="7" borderId="68" xfId="0" applyFont="1" applyFill="1" applyBorder="1" applyAlignment="1" applyProtection="1">
      <alignment horizontal="right" vertical="center" wrapText="1"/>
    </xf>
    <xf numFmtId="8" fontId="34" fillId="7" borderId="44" xfId="7" applyFont="1" applyFill="1" applyBorder="1" applyAlignment="1" applyProtection="1">
      <alignment horizontal="center" vertical="center" wrapText="1"/>
    </xf>
    <xf numFmtId="1" fontId="63" fillId="0" borderId="19" xfId="18" applyNumberFormat="1" applyFont="1" applyFill="1" applyBorder="1" applyAlignment="1" applyProtection="1">
      <alignment horizontal="right" vertical="center"/>
    </xf>
    <xf numFmtId="0" fontId="96" fillId="4" borderId="0" xfId="18" applyFont="1" applyFill="1" applyProtection="1"/>
    <xf numFmtId="0" fontId="97" fillId="4" borderId="0" xfId="18" applyFont="1" applyFill="1" applyBorder="1" applyProtection="1"/>
    <xf numFmtId="0" fontId="98" fillId="4" borderId="0" xfId="18" applyFont="1" applyFill="1" applyProtection="1"/>
    <xf numFmtId="0" fontId="75" fillId="11" borderId="216" xfId="0" applyFont="1" applyFill="1" applyBorder="1">
      <alignment horizontal="left" vertical="center" wrapText="1"/>
    </xf>
    <xf numFmtId="0" fontId="99" fillId="4" borderId="0" xfId="18" applyFont="1" applyFill="1" applyProtection="1"/>
    <xf numFmtId="0" fontId="100" fillId="4" borderId="0" xfId="18" applyFont="1" applyFill="1" applyProtection="1"/>
    <xf numFmtId="0" fontId="101" fillId="4" borderId="0" xfId="18" applyFont="1" applyFill="1" applyProtection="1"/>
    <xf numFmtId="0" fontId="102" fillId="4" borderId="0" xfId="18" applyFont="1" applyFill="1" applyProtection="1"/>
    <xf numFmtId="0" fontId="103" fillId="4" borderId="0" xfId="18" applyFont="1" applyFill="1" applyProtection="1"/>
    <xf numFmtId="0" fontId="104" fillId="4" borderId="0" xfId="18" applyFont="1" applyFill="1" applyProtection="1"/>
    <xf numFmtId="0" fontId="105" fillId="4" borderId="0" xfId="18" applyFont="1" applyFill="1" applyProtection="1"/>
    <xf numFmtId="0" fontId="106" fillId="4" borderId="0" xfId="18" applyFont="1" applyFill="1" applyProtection="1"/>
    <xf numFmtId="0" fontId="104" fillId="4" borderId="30" xfId="18" applyFont="1" applyFill="1" applyBorder="1" applyProtection="1">
      <protection locked="0"/>
    </xf>
    <xf numFmtId="0" fontId="104" fillId="4" borderId="0" xfId="18" applyFont="1" applyFill="1" applyProtection="1">
      <protection locked="0"/>
    </xf>
    <xf numFmtId="0" fontId="107" fillId="4" borderId="0" xfId="18" applyFont="1" applyFill="1" applyProtection="1"/>
    <xf numFmtId="0" fontId="108" fillId="4" borderId="0" xfId="18" applyFont="1" applyFill="1" applyProtection="1"/>
    <xf numFmtId="0" fontId="109" fillId="4" borderId="0" xfId="18" applyFont="1" applyFill="1" applyProtection="1"/>
    <xf numFmtId="0" fontId="110" fillId="4" borderId="0" xfId="18" applyFont="1" applyFill="1" applyProtection="1"/>
    <xf numFmtId="0" fontId="111" fillId="4" borderId="0" xfId="18" applyFont="1" applyFill="1" applyProtection="1"/>
    <xf numFmtId="0" fontId="112" fillId="4" borderId="0" xfId="18" applyFont="1" applyFill="1" applyProtection="1"/>
    <xf numFmtId="0" fontId="107" fillId="4" borderId="30" xfId="18" applyFont="1" applyFill="1" applyBorder="1" applyProtection="1">
      <protection locked="0"/>
    </xf>
    <xf numFmtId="0" fontId="107" fillId="4" borderId="0" xfId="18" applyFont="1" applyFill="1" applyProtection="1">
      <protection locked="0"/>
    </xf>
    <xf numFmtId="0" fontId="112" fillId="4" borderId="0" xfId="18" applyFont="1" applyFill="1" applyProtection="1">
      <protection locked="0"/>
    </xf>
    <xf numFmtId="0" fontId="112" fillId="0" borderId="0" xfId="18" applyFont="1" applyFill="1" applyProtection="1">
      <protection locked="0"/>
    </xf>
    <xf numFmtId="0" fontId="113" fillId="4" borderId="0" xfId="18" applyFont="1" applyFill="1" applyProtection="1"/>
    <xf numFmtId="0" fontId="114" fillId="4" borderId="0" xfId="18" applyFont="1" applyFill="1" applyProtection="1"/>
    <xf numFmtId="0" fontId="115" fillId="4" borderId="0" xfId="18" applyFont="1" applyFill="1" applyProtection="1"/>
    <xf numFmtId="0" fontId="116" fillId="4" borderId="0" xfId="18" applyFont="1" applyFill="1" applyProtection="1"/>
    <xf numFmtId="0" fontId="117" fillId="4" borderId="0" xfId="18" applyFont="1" applyFill="1" applyProtection="1"/>
    <xf numFmtId="0" fontId="113" fillId="4" borderId="30" xfId="18" applyFont="1" applyFill="1" applyBorder="1" applyProtection="1">
      <protection locked="0"/>
    </xf>
    <xf numFmtId="0" fontId="113" fillId="4" borderId="0" xfId="18" applyFont="1" applyFill="1" applyProtection="1">
      <protection locked="0"/>
    </xf>
    <xf numFmtId="0" fontId="117" fillId="4" borderId="0" xfId="18" applyFont="1" applyFill="1" applyProtection="1">
      <protection locked="0"/>
    </xf>
    <xf numFmtId="0" fontId="117" fillId="0" borderId="0" xfId="18" applyFont="1" applyFill="1" applyProtection="1">
      <protection locked="0"/>
    </xf>
    <xf numFmtId="0" fontId="118" fillId="4" borderId="0" xfId="18" applyFont="1" applyFill="1" applyProtection="1"/>
    <xf numFmtId="0" fontId="119" fillId="4" borderId="0" xfId="18" applyFont="1" applyFill="1" applyProtection="1"/>
    <xf numFmtId="0" fontId="120" fillId="4" borderId="0" xfId="18" applyFont="1" applyFill="1" applyProtection="1"/>
    <xf numFmtId="0" fontId="121" fillId="4" borderId="0" xfId="18" applyFont="1" applyFill="1" applyProtection="1"/>
    <xf numFmtId="0" fontId="118" fillId="0" borderId="0" xfId="18" applyFont="1" applyFill="1" applyBorder="1" applyProtection="1"/>
    <xf numFmtId="0" fontId="122" fillId="4" borderId="0" xfId="18" applyFont="1" applyFill="1" applyBorder="1" applyProtection="1"/>
    <xf numFmtId="0" fontId="122" fillId="4" borderId="0" xfId="18" applyFont="1" applyFill="1" applyProtection="1"/>
    <xf numFmtId="0" fontId="122" fillId="4" borderId="30" xfId="18" applyFont="1" applyFill="1" applyBorder="1" applyProtection="1">
      <protection locked="0"/>
    </xf>
    <xf numFmtId="0" fontId="122" fillId="4" borderId="0" xfId="18" applyFont="1" applyFill="1" applyProtection="1">
      <protection locked="0"/>
    </xf>
    <xf numFmtId="0" fontId="123" fillId="4" borderId="0" xfId="18" applyFont="1" applyFill="1" applyProtection="1"/>
    <xf numFmtId="0" fontId="124" fillId="4" borderId="0" xfId="18" applyFont="1" applyFill="1" applyProtection="1"/>
    <xf numFmtId="0" fontId="125" fillId="4" borderId="0" xfId="18" applyFont="1" applyFill="1" applyProtection="1"/>
    <xf numFmtId="0" fontId="125" fillId="4" borderId="30" xfId="18" applyFont="1" applyFill="1" applyBorder="1" applyProtection="1">
      <protection locked="0"/>
    </xf>
    <xf numFmtId="0" fontId="125" fillId="4" borderId="0" xfId="18" applyFont="1" applyFill="1" applyProtection="1">
      <protection locked="0"/>
    </xf>
    <xf numFmtId="0" fontId="126" fillId="4" borderId="0" xfId="18" applyFont="1" applyFill="1" applyProtection="1"/>
    <xf numFmtId="0" fontId="127" fillId="4" borderId="0" xfId="18" applyFont="1" applyFill="1" applyProtection="1"/>
    <xf numFmtId="0" fontId="123" fillId="4" borderId="0" xfId="18" applyFont="1" applyFill="1" applyProtection="1">
      <protection locked="0"/>
    </xf>
    <xf numFmtId="0" fontId="123" fillId="0" borderId="0" xfId="18" applyFont="1" applyFill="1" applyProtection="1">
      <protection locked="0"/>
    </xf>
    <xf numFmtId="0" fontId="85" fillId="4" borderId="0" xfId="18" applyFont="1" applyFill="1" applyBorder="1" applyProtection="1"/>
    <xf numFmtId="0" fontId="78" fillId="4" borderId="0" xfId="18" applyFont="1" applyFill="1" applyBorder="1" applyProtection="1"/>
    <xf numFmtId="0" fontId="85" fillId="0" borderId="0" xfId="18" applyFont="1" applyFill="1" applyBorder="1" applyProtection="1"/>
    <xf numFmtId="0" fontId="128" fillId="4" borderId="0" xfId="18" applyFont="1" applyFill="1" applyBorder="1" applyProtection="1"/>
    <xf numFmtId="0" fontId="128" fillId="4" borderId="0" xfId="18" applyFont="1" applyFill="1" applyProtection="1"/>
    <xf numFmtId="0" fontId="128" fillId="4" borderId="30" xfId="18" applyFont="1" applyFill="1" applyBorder="1" applyProtection="1">
      <protection locked="0"/>
    </xf>
    <xf numFmtId="0" fontId="128" fillId="4" borderId="0" xfId="18" applyFont="1" applyFill="1" applyProtection="1">
      <protection locked="0"/>
    </xf>
    <xf numFmtId="0" fontId="129" fillId="4" borderId="0" xfId="18" applyFont="1" applyFill="1" applyBorder="1" applyProtection="1"/>
    <xf numFmtId="0" fontId="82" fillId="4" borderId="0" xfId="18" applyFont="1" applyFill="1" applyProtection="1"/>
    <xf numFmtId="0" fontId="130" fillId="4" borderId="0" xfId="18" applyFont="1" applyFill="1" applyBorder="1" applyProtection="1"/>
    <xf numFmtId="0" fontId="131" fillId="4" borderId="0" xfId="18" applyFont="1" applyFill="1" applyBorder="1" applyProtection="1"/>
    <xf numFmtId="0" fontId="132" fillId="4" borderId="0" xfId="18" applyFont="1" applyFill="1" applyBorder="1" applyProtection="1"/>
    <xf numFmtId="0" fontId="132" fillId="4" borderId="0" xfId="18" applyFont="1" applyFill="1" applyBorder="1" applyProtection="1">
      <protection locked="0"/>
    </xf>
    <xf numFmtId="0" fontId="132" fillId="4" borderId="0" xfId="18" applyFont="1" applyFill="1" applyProtection="1">
      <protection locked="0"/>
    </xf>
    <xf numFmtId="0" fontId="132" fillId="4" borderId="0" xfId="18" applyFont="1" applyFill="1" applyProtection="1"/>
    <xf numFmtId="0" fontId="133" fillId="4" borderId="0" xfId="18" applyFont="1" applyFill="1" applyBorder="1" applyProtection="1">
      <protection locked="0"/>
    </xf>
    <xf numFmtId="0" fontId="83" fillId="4" borderId="0" xfId="18" applyFont="1" applyFill="1" applyProtection="1">
      <protection locked="0"/>
    </xf>
    <xf numFmtId="0" fontId="134" fillId="4" borderId="0" xfId="18" applyFont="1" applyFill="1" applyBorder="1" applyProtection="1">
      <protection locked="0"/>
    </xf>
    <xf numFmtId="0" fontId="135" fillId="4" borderId="0" xfId="18" applyFont="1" applyFill="1" applyBorder="1" applyProtection="1">
      <protection locked="0"/>
    </xf>
    <xf numFmtId="0" fontId="136" fillId="4" borderId="0" xfId="18" applyFont="1" applyFill="1" applyBorder="1" applyProtection="1">
      <protection locked="0"/>
    </xf>
    <xf numFmtId="0" fontId="136" fillId="4" borderId="0" xfId="18" applyFont="1" applyFill="1" applyBorder="1" applyProtection="1"/>
    <xf numFmtId="0" fontId="136" fillId="4" borderId="0" xfId="18" applyFont="1" applyFill="1" applyProtection="1">
      <protection locked="0"/>
    </xf>
    <xf numFmtId="0" fontId="136" fillId="4" borderId="0" xfId="18" applyFont="1" applyFill="1" applyProtection="1"/>
    <xf numFmtId="0" fontId="52" fillId="4" borderId="217" xfId="18" applyFont="1" applyFill="1" applyBorder="1" applyProtection="1"/>
    <xf numFmtId="0" fontId="52" fillId="4" borderId="218" xfId="18" applyFont="1" applyFill="1" applyBorder="1" applyProtection="1"/>
    <xf numFmtId="0" fontId="43" fillId="4" borderId="218" xfId="18" applyFont="1" applyFill="1" applyBorder="1" applyProtection="1"/>
    <xf numFmtId="0" fontId="42" fillId="4" borderId="218" xfId="18" applyFont="1" applyFill="1" applyBorder="1" applyProtection="1"/>
    <xf numFmtId="0" fontId="28" fillId="4" borderId="218" xfId="18" applyFont="1" applyFill="1" applyBorder="1" applyProtection="1"/>
    <xf numFmtId="0" fontId="28" fillId="4" borderId="219" xfId="18" applyFont="1" applyFill="1" applyBorder="1" applyProtection="1"/>
    <xf numFmtId="0" fontId="42" fillId="4" borderId="220" xfId="18" applyFont="1" applyFill="1" applyBorder="1" applyProtection="1"/>
    <xf numFmtId="0" fontId="42" fillId="0" borderId="221" xfId="18" applyFont="1" applyFill="1" applyBorder="1" applyProtection="1"/>
    <xf numFmtId="0" fontId="28" fillId="4" borderId="221" xfId="18" applyFont="1" applyFill="1" applyBorder="1" applyProtection="1"/>
    <xf numFmtId="0" fontId="42" fillId="4" borderId="222" xfId="18" applyFont="1" applyFill="1" applyBorder="1" applyProtection="1"/>
    <xf numFmtId="0" fontId="42" fillId="4" borderId="223" xfId="18" applyFont="1" applyFill="1" applyBorder="1" applyProtection="1"/>
    <xf numFmtId="0" fontId="42" fillId="0" borderId="223" xfId="18" applyFont="1" applyFill="1" applyBorder="1" applyProtection="1"/>
    <xf numFmtId="0" fontId="28" fillId="4" borderId="223" xfId="18" applyFont="1" applyFill="1" applyBorder="1" applyProtection="1"/>
    <xf numFmtId="0" fontId="28" fillId="4" borderId="224" xfId="18" applyFont="1" applyFill="1" applyBorder="1" applyProtection="1"/>
    <xf numFmtId="0" fontId="52" fillId="4" borderId="225" xfId="18" applyFont="1" applyFill="1" applyBorder="1" applyProtection="1"/>
    <xf numFmtId="0" fontId="52" fillId="4" borderId="226" xfId="18" applyFont="1" applyFill="1" applyBorder="1" applyProtection="1"/>
    <xf numFmtId="0" fontId="43" fillId="4" borderId="226" xfId="18" applyFont="1" applyFill="1" applyBorder="1" applyProtection="1"/>
    <xf numFmtId="0" fontId="42" fillId="4" borderId="226" xfId="18" applyFont="1" applyFill="1" applyBorder="1" applyProtection="1"/>
    <xf numFmtId="0" fontId="28" fillId="4" borderId="226" xfId="18" applyFont="1" applyFill="1" applyBorder="1" applyProtection="1"/>
    <xf numFmtId="0" fontId="28" fillId="4" borderId="227" xfId="18" applyFont="1" applyFill="1" applyBorder="1" applyProtection="1"/>
    <xf numFmtId="0" fontId="42" fillId="4" borderId="228" xfId="18" applyFont="1" applyFill="1" applyBorder="1" applyProtection="1"/>
    <xf numFmtId="0" fontId="42" fillId="0" borderId="229" xfId="18" applyFont="1" applyFill="1" applyBorder="1" applyProtection="1"/>
    <xf numFmtId="0" fontId="28" fillId="4" borderId="229" xfId="18" applyFont="1" applyFill="1" applyBorder="1" applyProtection="1"/>
    <xf numFmtId="0" fontId="42" fillId="4" borderId="230" xfId="18" applyFont="1" applyFill="1" applyBorder="1" applyProtection="1"/>
    <xf numFmtId="0" fontId="42" fillId="4" borderId="231" xfId="18" applyFont="1" applyFill="1" applyBorder="1" applyProtection="1"/>
    <xf numFmtId="0" fontId="42" fillId="0" borderId="231" xfId="18" applyFont="1" applyFill="1" applyBorder="1" applyProtection="1"/>
    <xf numFmtId="0" fontId="28" fillId="4" borderId="231" xfId="18" applyFont="1" applyFill="1" applyBorder="1" applyProtection="1"/>
    <xf numFmtId="0" fontId="28" fillId="4" borderId="232" xfId="18" applyFont="1" applyFill="1" applyBorder="1" applyProtection="1"/>
    <xf numFmtId="0" fontId="52" fillId="4" borderId="233" xfId="18" applyFont="1" applyFill="1" applyBorder="1" applyProtection="1"/>
    <xf numFmtId="0" fontId="52" fillId="4" borderId="234" xfId="18" applyFont="1" applyFill="1" applyBorder="1" applyProtection="1"/>
    <xf numFmtId="0" fontId="43" fillId="4" borderId="234" xfId="18" applyFont="1" applyFill="1" applyBorder="1" applyProtection="1"/>
    <xf numFmtId="0" fontId="42" fillId="4" borderId="234" xfId="18" applyFont="1" applyFill="1" applyBorder="1" applyProtection="1"/>
    <xf numFmtId="0" fontId="28" fillId="4" borderId="234" xfId="18" applyFont="1" applyFill="1" applyBorder="1" applyProtection="1"/>
    <xf numFmtId="0" fontId="28" fillId="4" borderId="235" xfId="18" applyFont="1" applyFill="1" applyBorder="1" applyProtection="1"/>
    <xf numFmtId="0" fontId="42" fillId="4" borderId="236" xfId="18" applyFont="1" applyFill="1" applyBorder="1" applyProtection="1"/>
    <xf numFmtId="0" fontId="42" fillId="0" borderId="237" xfId="18" applyFont="1" applyFill="1" applyBorder="1" applyProtection="1"/>
    <xf numFmtId="0" fontId="28" fillId="4" borderId="237" xfId="18" applyFont="1" applyFill="1" applyBorder="1" applyProtection="1"/>
    <xf numFmtId="0" fontId="42" fillId="4" borderId="238" xfId="18" applyFont="1" applyFill="1" applyBorder="1" applyProtection="1"/>
    <xf numFmtId="0" fontId="42" fillId="4" borderId="239" xfId="18" applyFont="1" applyFill="1" applyBorder="1" applyProtection="1"/>
    <xf numFmtId="0" fontId="42" fillId="0" borderId="239" xfId="18" applyFont="1" applyFill="1" applyBorder="1" applyProtection="1"/>
    <xf numFmtId="0" fontId="28" fillId="4" borderId="239" xfId="18" applyFont="1" applyFill="1" applyBorder="1" applyProtection="1"/>
    <xf numFmtId="0" fontId="28" fillId="4" borderId="240" xfId="18" applyFont="1" applyFill="1" applyBorder="1" applyProtection="1"/>
    <xf numFmtId="0" fontId="42" fillId="4" borderId="241" xfId="18" applyFont="1" applyFill="1" applyBorder="1" applyProtection="1"/>
    <xf numFmtId="0" fontId="42" fillId="4" borderId="242" xfId="18" applyFont="1" applyFill="1" applyBorder="1" applyProtection="1"/>
    <xf numFmtId="0" fontId="42" fillId="0" borderId="242" xfId="18" applyFont="1" applyFill="1" applyBorder="1" applyProtection="1"/>
    <xf numFmtId="0" fontId="28" fillId="4" borderId="242" xfId="18" applyFont="1" applyFill="1" applyBorder="1" applyProtection="1"/>
    <xf numFmtId="0" fontId="28" fillId="4" borderId="243" xfId="18" applyFont="1" applyFill="1" applyBorder="1" applyProtection="1"/>
    <xf numFmtId="0" fontId="42" fillId="4" borderId="244" xfId="18" applyFont="1" applyFill="1" applyBorder="1" applyProtection="1"/>
    <xf numFmtId="0" fontId="28" fillId="4" borderId="245" xfId="18" applyFont="1" applyFill="1" applyBorder="1" applyProtection="1"/>
    <xf numFmtId="0" fontId="42" fillId="0" borderId="245" xfId="18" applyFont="1" applyFill="1" applyBorder="1" applyProtection="1"/>
    <xf numFmtId="0" fontId="42" fillId="4" borderId="246" xfId="18" applyFont="1" applyFill="1" applyBorder="1" applyProtection="1"/>
    <xf numFmtId="0" fontId="42" fillId="4" borderId="247" xfId="18" applyFont="1" applyFill="1" applyBorder="1" applyProtection="1"/>
    <xf numFmtId="0" fontId="42" fillId="0" borderId="247" xfId="18" applyFont="1" applyFill="1" applyBorder="1" applyProtection="1"/>
    <xf numFmtId="0" fontId="28" fillId="0" borderId="247" xfId="18" applyFont="1" applyFill="1" applyBorder="1" applyProtection="1"/>
    <xf numFmtId="0" fontId="28" fillId="4" borderId="248" xfId="18" applyFont="1" applyFill="1" applyBorder="1" applyProtection="1"/>
    <xf numFmtId="0" fontId="42" fillId="4" borderId="111" xfId="18" applyFont="1" applyFill="1" applyBorder="1" applyProtection="1"/>
    <xf numFmtId="0" fontId="42" fillId="0" borderId="112" xfId="18" applyFont="1" applyFill="1" applyBorder="1" applyProtection="1"/>
    <xf numFmtId="0" fontId="28" fillId="0" borderId="117" xfId="18" applyFont="1" applyFill="1" applyBorder="1" applyProtection="1"/>
    <xf numFmtId="0" fontId="42" fillId="4" borderId="135" xfId="18" applyFont="1" applyFill="1" applyBorder="1" applyProtection="1"/>
    <xf numFmtId="0" fontId="42" fillId="4" borderId="136" xfId="18" applyFont="1" applyFill="1" applyBorder="1" applyProtection="1"/>
    <xf numFmtId="0" fontId="42" fillId="0" borderId="136" xfId="18" applyFont="1" applyFill="1" applyBorder="1" applyProtection="1"/>
    <xf numFmtId="0" fontId="28" fillId="4" borderId="136" xfId="18" applyFont="1" applyFill="1" applyBorder="1" applyProtection="1"/>
    <xf numFmtId="0" fontId="28" fillId="4" borderId="137" xfId="18" applyFont="1" applyFill="1" applyBorder="1" applyProtection="1"/>
    <xf numFmtId="0" fontId="42" fillId="4" borderId="138" xfId="18" applyFont="1" applyFill="1" applyBorder="1" applyProtection="1"/>
    <xf numFmtId="0" fontId="28" fillId="4" borderId="139" xfId="18" applyFont="1" applyFill="1" applyBorder="1" applyProtection="1"/>
    <xf numFmtId="0" fontId="42" fillId="0" borderId="139" xfId="18" applyFont="1" applyFill="1" applyBorder="1" applyProtection="1"/>
    <xf numFmtId="0" fontId="42" fillId="4" borderId="140" xfId="18" applyFont="1" applyFill="1" applyBorder="1" applyProtection="1"/>
    <xf numFmtId="0" fontId="42" fillId="4" borderId="141" xfId="18" applyFont="1" applyFill="1" applyBorder="1" applyProtection="1"/>
    <xf numFmtId="0" fontId="42" fillId="0" borderId="141" xfId="18" applyFont="1" applyFill="1" applyBorder="1" applyProtection="1"/>
    <xf numFmtId="0" fontId="28" fillId="0" borderId="141" xfId="18" applyFont="1" applyFill="1" applyBorder="1" applyProtection="1"/>
    <xf numFmtId="0" fontId="28" fillId="4" borderId="142" xfId="18" applyFont="1" applyFill="1" applyBorder="1" applyProtection="1"/>
    <xf numFmtId="0" fontId="42" fillId="4" borderId="151" xfId="18" applyFont="1" applyFill="1" applyBorder="1" applyProtection="1">
      <protection locked="0"/>
    </xf>
    <xf numFmtId="0" fontId="42" fillId="4" borderId="152" xfId="18" applyFont="1" applyFill="1" applyBorder="1" applyProtection="1">
      <protection locked="0"/>
    </xf>
    <xf numFmtId="0" fontId="42" fillId="0" borderId="152" xfId="18" applyFont="1" applyFill="1" applyBorder="1" applyProtection="1">
      <protection locked="0"/>
    </xf>
    <xf numFmtId="0" fontId="28" fillId="4" borderId="152" xfId="18" applyFont="1" applyFill="1" applyBorder="1" applyProtection="1">
      <protection locked="0"/>
    </xf>
    <xf numFmtId="0" fontId="28" fillId="4" borderId="153" xfId="18" applyFont="1" applyFill="1" applyBorder="1" applyProtection="1">
      <protection locked="0"/>
    </xf>
    <xf numFmtId="0" fontId="42" fillId="4" borderId="154" xfId="18" applyFont="1" applyFill="1" applyBorder="1" applyProtection="1">
      <protection locked="0"/>
    </xf>
    <xf numFmtId="0" fontId="28" fillId="4" borderId="155" xfId="18" applyFont="1" applyFill="1" applyBorder="1" applyProtection="1">
      <protection locked="0"/>
    </xf>
    <xf numFmtId="0" fontId="42" fillId="0" borderId="155" xfId="18" applyFont="1" applyFill="1" applyBorder="1" applyProtection="1">
      <protection locked="0"/>
    </xf>
    <xf numFmtId="0" fontId="42" fillId="4" borderId="156" xfId="18" applyFont="1" applyFill="1" applyBorder="1" applyProtection="1">
      <protection locked="0"/>
    </xf>
    <xf numFmtId="0" fontId="42" fillId="4" borderId="157" xfId="18" applyFont="1" applyFill="1" applyBorder="1" applyProtection="1">
      <protection locked="0"/>
    </xf>
    <xf numFmtId="0" fontId="42" fillId="0" borderId="157" xfId="18" applyFont="1" applyFill="1" applyBorder="1" applyProtection="1">
      <protection locked="0"/>
    </xf>
    <xf numFmtId="0" fontId="28" fillId="0" borderId="157" xfId="18" applyFont="1" applyFill="1" applyBorder="1" applyProtection="1">
      <protection locked="0"/>
    </xf>
    <xf numFmtId="0" fontId="28" fillId="4" borderId="158" xfId="18" applyFont="1" applyFill="1" applyBorder="1" applyProtection="1">
      <protection locked="0"/>
    </xf>
    <xf numFmtId="0" fontId="50" fillId="4" borderId="0" xfId="18" applyFont="1" applyFill="1" applyAlignment="1" applyProtection="1">
      <alignment horizontal="left" wrapText="1"/>
    </xf>
    <xf numFmtId="0" fontId="52" fillId="4" borderId="0" xfId="18" applyFont="1" applyFill="1" applyProtection="1">
      <protection locked="0"/>
    </xf>
    <xf numFmtId="0" fontId="39" fillId="0" borderId="0" xfId="0" applyFont="1" applyFill="1" applyBorder="1" applyProtection="1">
      <alignment horizontal="left" vertical="center" wrapText="1"/>
      <protection locked="0"/>
    </xf>
    <xf numFmtId="0" fontId="62" fillId="17" borderId="250" xfId="18" applyFont="1" applyFill="1" applyBorder="1" applyAlignment="1" applyProtection="1">
      <alignment horizontal="center" vertical="center"/>
      <protection locked="0"/>
    </xf>
    <xf numFmtId="0" fontId="62" fillId="18" borderId="250" xfId="18" applyFont="1" applyFill="1" applyBorder="1" applyAlignment="1" applyProtection="1">
      <alignment horizontal="center" vertical="center"/>
      <protection locked="0"/>
    </xf>
    <xf numFmtId="0" fontId="62" fillId="19" borderId="250" xfId="18" applyFont="1" applyFill="1" applyBorder="1" applyAlignment="1" applyProtection="1">
      <alignment horizontal="center" vertical="center"/>
      <protection locked="0"/>
    </xf>
    <xf numFmtId="0" fontId="62" fillId="20" borderId="250" xfId="18" applyFont="1" applyFill="1" applyBorder="1" applyAlignment="1" applyProtection="1">
      <alignment horizontal="center" vertical="center"/>
      <protection locked="0"/>
    </xf>
    <xf numFmtId="0" fontId="62" fillId="21" borderId="250" xfId="18" applyFont="1" applyFill="1" applyBorder="1" applyAlignment="1" applyProtection="1">
      <alignment horizontal="center" vertical="center"/>
      <protection locked="0"/>
    </xf>
    <xf numFmtId="0" fontId="0" fillId="0" borderId="251" xfId="0" applyBorder="1">
      <alignment horizontal="left" vertical="center" wrapText="1"/>
    </xf>
    <xf numFmtId="0" fontId="138" fillId="11" borderId="21" xfId="0" applyFont="1" applyFill="1" applyBorder="1" applyAlignment="1">
      <alignment horizontal="left" vertical="center" wrapText="1"/>
    </xf>
    <xf numFmtId="0" fontId="68" fillId="0" borderId="0" xfId="0" applyFont="1" applyAlignment="1"/>
    <xf numFmtId="0" fontId="140" fillId="0" borderId="0" xfId="0" applyFont="1" applyAlignment="1">
      <alignment horizontal="left" vertical="top" wrapText="1"/>
    </xf>
    <xf numFmtId="3" fontId="16" fillId="4" borderId="252" xfId="7" applyNumberFormat="1" applyFont="1" applyFill="1" applyBorder="1" applyAlignment="1" applyProtection="1">
      <alignment horizontal="right" vertical="center" wrapText="1"/>
      <protection locked="0"/>
    </xf>
    <xf numFmtId="0" fontId="33" fillId="7" borderId="253" xfId="18" applyFont="1" applyFill="1" applyBorder="1" applyAlignment="1" applyProtection="1">
      <alignment horizontal="center" vertical="center"/>
    </xf>
    <xf numFmtId="0" fontId="33" fillId="7" borderId="254" xfId="18" applyFont="1" applyFill="1" applyBorder="1" applyAlignment="1" applyProtection="1">
      <alignment horizontal="center" vertical="center"/>
    </xf>
    <xf numFmtId="3" fontId="16" fillId="4" borderId="255" xfId="7" applyNumberFormat="1" applyFont="1" applyFill="1" applyBorder="1" applyAlignment="1" applyProtection="1">
      <alignment horizontal="right" vertical="center" wrapText="1"/>
      <protection locked="0"/>
    </xf>
    <xf numFmtId="3" fontId="16" fillId="4" borderId="256" xfId="7" applyNumberFormat="1" applyFont="1" applyFill="1" applyBorder="1" applyAlignment="1" applyProtection="1">
      <alignment horizontal="right" vertical="center" wrapText="1"/>
      <protection locked="0"/>
    </xf>
    <xf numFmtId="3" fontId="16" fillId="4" borderId="257" xfId="7" applyNumberFormat="1" applyFont="1" applyFill="1" applyBorder="1" applyAlignment="1" applyProtection="1">
      <alignment horizontal="right" vertical="center" wrapText="1"/>
      <protection locked="0"/>
    </xf>
    <xf numFmtId="0" fontId="74" fillId="7" borderId="258" xfId="0" applyFont="1" applyFill="1" applyBorder="1" applyAlignment="1" applyProtection="1">
      <alignment horizontal="right" vertical="center" wrapText="1"/>
    </xf>
    <xf numFmtId="0" fontId="74" fillId="7" borderId="259" xfId="0" applyFont="1" applyFill="1" applyBorder="1" applyAlignment="1" applyProtection="1">
      <alignment horizontal="right" vertical="center" wrapText="1"/>
    </xf>
    <xf numFmtId="0" fontId="74" fillId="7" borderId="216" xfId="0" applyFont="1" applyFill="1" applyBorder="1" applyAlignment="1" applyProtection="1">
      <alignment horizontal="right" vertical="center" wrapText="1"/>
    </xf>
    <xf numFmtId="0" fontId="74" fillId="7" borderId="261" xfId="0" applyFont="1" applyFill="1" applyBorder="1" applyAlignment="1" applyProtection="1">
      <alignment horizontal="right" vertical="center" wrapText="1"/>
    </xf>
    <xf numFmtId="0" fontId="28" fillId="4" borderId="210" xfId="18" applyNumberFormat="1" applyFont="1" applyFill="1" applyBorder="1" applyAlignment="1" applyProtection="1">
      <alignment horizontal="center"/>
      <protection locked="0"/>
    </xf>
    <xf numFmtId="0" fontId="74" fillId="7" borderId="262" xfId="0" applyFont="1" applyFill="1" applyBorder="1" applyAlignment="1" applyProtection="1">
      <alignment horizontal="right" vertical="center" wrapText="1"/>
    </xf>
    <xf numFmtId="3" fontId="28" fillId="11" borderId="263" xfId="18" applyNumberFormat="1" applyFont="1" applyFill="1" applyBorder="1" applyAlignment="1" applyProtection="1">
      <alignment horizontal="right" vertical="center"/>
    </xf>
    <xf numFmtId="0" fontId="141" fillId="4" borderId="0" xfId="18" applyFont="1" applyFill="1" applyProtection="1"/>
    <xf numFmtId="0" fontId="74" fillId="7" borderId="264" xfId="0" applyFont="1" applyFill="1" applyBorder="1" applyAlignment="1" applyProtection="1">
      <alignment horizontal="right" vertical="center" wrapText="1"/>
    </xf>
    <xf numFmtId="3" fontId="16" fillId="4" borderId="265" xfId="7" applyNumberFormat="1" applyFont="1" applyFill="1" applyBorder="1" applyAlignment="1" applyProtection="1">
      <alignment horizontal="right" vertical="center" wrapText="1"/>
      <protection locked="0"/>
    </xf>
    <xf numFmtId="2" fontId="28" fillId="2" borderId="22" xfId="18" applyNumberFormat="1" applyFont="1" applyFill="1" applyBorder="1" applyAlignment="1" applyProtection="1">
      <alignment horizontal="center" vertical="center"/>
    </xf>
    <xf numFmtId="0" fontId="33" fillId="7" borderId="266" xfId="18" applyFont="1" applyFill="1" applyBorder="1" applyAlignment="1" applyProtection="1">
      <alignment horizontal="center" vertical="center"/>
    </xf>
    <xf numFmtId="0" fontId="33" fillId="7" borderId="267" xfId="18" applyFont="1" applyFill="1" applyBorder="1" applyAlignment="1" applyProtection="1">
      <alignment horizontal="center" vertical="center"/>
    </xf>
    <xf numFmtId="3" fontId="16" fillId="4" borderId="254" xfId="7" applyNumberFormat="1" applyFont="1" applyFill="1" applyBorder="1" applyAlignment="1" applyProtection="1">
      <alignment horizontal="right" vertical="center" wrapText="1"/>
      <protection locked="0"/>
    </xf>
    <xf numFmtId="2" fontId="28" fillId="2" borderId="9" xfId="18" applyNumberFormat="1" applyFont="1" applyFill="1" applyBorder="1" applyAlignment="1" applyProtection="1">
      <alignment horizontal="center" vertical="center"/>
    </xf>
    <xf numFmtId="1" fontId="28" fillId="4" borderId="0" xfId="18" applyNumberFormat="1" applyFont="1" applyFill="1" applyProtection="1"/>
    <xf numFmtId="0" fontId="28" fillId="4" borderId="42" xfId="18" applyFont="1" applyFill="1" applyBorder="1" applyAlignment="1" applyProtection="1">
      <alignment vertical="center"/>
      <protection locked="0"/>
    </xf>
    <xf numFmtId="0" fontId="28" fillId="4" borderId="37" xfId="18" applyFont="1" applyFill="1" applyBorder="1" applyAlignment="1" applyProtection="1">
      <alignment vertical="center"/>
      <protection locked="0"/>
    </xf>
    <xf numFmtId="0" fontId="28" fillId="4" borderId="179" xfId="18" applyFont="1" applyFill="1" applyBorder="1" applyAlignment="1" applyProtection="1">
      <alignment vertical="center"/>
      <protection locked="0"/>
    </xf>
    <xf numFmtId="0" fontId="1" fillId="4" borderId="106" xfId="0" applyFont="1" applyFill="1" applyBorder="1">
      <alignment horizontal="left" vertical="center" wrapText="1"/>
    </xf>
    <xf numFmtId="0" fontId="1" fillId="0" borderId="0" xfId="0" applyFont="1">
      <alignment horizontal="left" vertical="center" wrapText="1"/>
    </xf>
    <xf numFmtId="0" fontId="27" fillId="4" borderId="106" xfId="0" applyFont="1" applyFill="1" applyBorder="1">
      <alignment horizontal="left" vertical="center" wrapText="1"/>
    </xf>
    <xf numFmtId="0" fontId="27" fillId="5" borderId="106" xfId="0" applyFont="1" applyFill="1" applyBorder="1">
      <alignment horizontal="left" vertical="center" wrapText="1"/>
    </xf>
    <xf numFmtId="14" fontId="68" fillId="0" borderId="0" xfId="18" applyNumberFormat="1" applyFont="1" applyAlignment="1">
      <alignment horizontal="left"/>
    </xf>
    <xf numFmtId="0" fontId="30" fillId="4" borderId="0" xfId="18" applyFont="1" applyFill="1" applyBorder="1" applyAlignment="1" applyProtection="1">
      <alignment wrapText="1"/>
    </xf>
    <xf numFmtId="0" fontId="28" fillId="0" borderId="0" xfId="18" applyFont="1" applyBorder="1" applyAlignment="1" applyProtection="1">
      <alignment vertical="top" wrapText="1"/>
    </xf>
    <xf numFmtId="0" fontId="28" fillId="0" borderId="100" xfId="18" applyFont="1" applyBorder="1" applyAlignment="1" applyProtection="1">
      <alignment vertical="top" wrapText="1"/>
    </xf>
    <xf numFmtId="0" fontId="29" fillId="0" borderId="0" xfId="18" applyFont="1" applyBorder="1" applyAlignment="1" applyProtection="1">
      <alignment wrapText="1"/>
    </xf>
    <xf numFmtId="0" fontId="29" fillId="0" borderId="100" xfId="18" applyFont="1" applyBorder="1" applyAlignment="1" applyProtection="1">
      <alignment wrapText="1"/>
    </xf>
    <xf numFmtId="0" fontId="19" fillId="0" borderId="0" xfId="18" applyFont="1" applyBorder="1" applyAlignment="1" applyProtection="1">
      <alignment wrapText="1"/>
    </xf>
    <xf numFmtId="0" fontId="19" fillId="0" borderId="100" xfId="18" applyFont="1" applyBorder="1" applyAlignment="1" applyProtection="1">
      <alignment wrapText="1"/>
    </xf>
    <xf numFmtId="0" fontId="28" fillId="4" borderId="29" xfId="18" applyNumberFormat="1" applyFont="1" applyFill="1" applyBorder="1" applyAlignment="1" applyProtection="1">
      <alignment horizontal="center" vertical="center"/>
      <protection locked="0"/>
    </xf>
    <xf numFmtId="0" fontId="28" fillId="4" borderId="90" xfId="18" applyNumberFormat="1" applyFont="1" applyFill="1" applyBorder="1" applyAlignment="1" applyProtection="1">
      <alignment horizontal="center" vertical="center"/>
      <protection locked="0"/>
    </xf>
    <xf numFmtId="3" fontId="28" fillId="2" borderId="83" xfId="18" applyNumberFormat="1" applyFont="1" applyFill="1" applyBorder="1" applyAlignment="1" applyProtection="1">
      <alignment horizontal="right" vertical="center"/>
    </xf>
    <xf numFmtId="3" fontId="28" fillId="2" borderId="84" xfId="18" applyNumberFormat="1" applyFont="1" applyFill="1" applyBorder="1" applyAlignment="1" applyProtection="1">
      <alignment horizontal="right" vertical="center"/>
    </xf>
    <xf numFmtId="3" fontId="28" fillId="2" borderId="86" xfId="18" applyNumberFormat="1" applyFont="1" applyFill="1" applyBorder="1" applyAlignment="1" applyProtection="1">
      <alignment horizontal="right" vertical="center"/>
    </xf>
    <xf numFmtId="3" fontId="28" fillId="2" borderId="82" xfId="18" applyNumberFormat="1" applyFont="1" applyFill="1" applyBorder="1" applyAlignment="1" applyProtection="1">
      <alignment horizontal="right" vertical="center"/>
    </xf>
    <xf numFmtId="3" fontId="28" fillId="2" borderId="75" xfId="18" applyNumberFormat="1" applyFont="1" applyFill="1" applyBorder="1" applyAlignment="1" applyProtection="1">
      <alignment horizontal="right" vertical="center"/>
    </xf>
    <xf numFmtId="3" fontId="28" fillId="2" borderId="85" xfId="18" applyNumberFormat="1" applyFont="1" applyFill="1" applyBorder="1" applyAlignment="1" applyProtection="1">
      <alignment horizontal="right" vertical="center"/>
    </xf>
    <xf numFmtId="0" fontId="34" fillId="7" borderId="57" xfId="18" applyFont="1" applyFill="1" applyBorder="1" applyAlignment="1" applyProtection="1">
      <alignment horizontal="center"/>
    </xf>
    <xf numFmtId="0" fontId="34" fillId="7" borderId="48" xfId="18" applyFont="1" applyFill="1" applyBorder="1" applyAlignment="1" applyProtection="1">
      <alignment horizontal="center"/>
    </xf>
    <xf numFmtId="3" fontId="28" fillId="2" borderId="198" xfId="18" applyNumberFormat="1" applyFont="1" applyFill="1" applyBorder="1" applyAlignment="1" applyProtection="1">
      <alignment horizontal="right" vertical="center"/>
    </xf>
    <xf numFmtId="3" fontId="28" fillId="2" borderId="194" xfId="18" applyNumberFormat="1" applyFont="1" applyFill="1" applyBorder="1" applyAlignment="1" applyProtection="1">
      <alignment horizontal="right" vertical="center"/>
    </xf>
    <xf numFmtId="3" fontId="28" fillId="2" borderId="199" xfId="18" applyNumberFormat="1" applyFont="1" applyFill="1" applyBorder="1" applyAlignment="1" applyProtection="1">
      <alignment horizontal="right" vertical="center"/>
    </xf>
    <xf numFmtId="3" fontId="28" fillId="2" borderId="0" xfId="18" applyNumberFormat="1" applyFont="1" applyFill="1" applyBorder="1" applyAlignment="1" applyProtection="1">
      <alignment horizontal="right" vertical="center"/>
    </xf>
    <xf numFmtId="3" fontId="28" fillId="2" borderId="11" xfId="18" applyNumberFormat="1" applyFont="1" applyFill="1" applyBorder="1" applyAlignment="1" applyProtection="1">
      <alignment horizontal="right" vertical="center"/>
    </xf>
    <xf numFmtId="3" fontId="28" fillId="11" borderId="88" xfId="18" applyNumberFormat="1" applyFont="1" applyFill="1" applyBorder="1" applyAlignment="1" applyProtection="1">
      <alignment horizontal="right" vertical="center"/>
    </xf>
    <xf numFmtId="3" fontId="28" fillId="11" borderId="87" xfId="18" applyNumberFormat="1" applyFont="1" applyFill="1" applyBorder="1" applyAlignment="1" applyProtection="1">
      <alignment horizontal="right" vertical="center"/>
    </xf>
    <xf numFmtId="0" fontId="74" fillId="7" borderId="70" xfId="0" applyFont="1" applyFill="1" applyBorder="1" applyAlignment="1" applyProtection="1">
      <alignment horizontal="right" vertical="center" wrapText="1"/>
    </xf>
    <xf numFmtId="0" fontId="74" fillId="7" borderId="71" xfId="0" applyFont="1" applyFill="1" applyBorder="1" applyAlignment="1" applyProtection="1">
      <alignment horizontal="right" vertical="center" wrapText="1"/>
    </xf>
    <xf numFmtId="0" fontId="17" fillId="4" borderId="76" xfId="0" applyFont="1" applyFill="1" applyBorder="1" applyAlignment="1" applyProtection="1">
      <alignment horizontal="center" vertical="center" wrapText="1"/>
    </xf>
    <xf numFmtId="0" fontId="17" fillId="4" borderId="77" xfId="0" applyFont="1" applyFill="1" applyBorder="1" applyAlignment="1" applyProtection="1">
      <alignment horizontal="center" vertical="center" wrapText="1"/>
    </xf>
    <xf numFmtId="0" fontId="28" fillId="4" borderId="94" xfId="18" applyNumberFormat="1" applyFont="1" applyFill="1" applyBorder="1" applyAlignment="1" applyProtection="1">
      <alignment horizontal="center" vertical="center"/>
      <protection locked="0"/>
    </xf>
    <xf numFmtId="1" fontId="63" fillId="0" borderId="0" xfId="18" applyNumberFormat="1" applyFont="1" applyFill="1" applyBorder="1" applyAlignment="1" applyProtection="1">
      <alignment horizontal="right" vertical="center"/>
    </xf>
    <xf numFmtId="1" fontId="63" fillId="0" borderId="11" xfId="18" applyNumberFormat="1" applyFont="1" applyFill="1" applyBorder="1" applyAlignment="1" applyProtection="1">
      <alignment horizontal="right" vertical="center"/>
    </xf>
    <xf numFmtId="0" fontId="74" fillId="7" borderId="91" xfId="0" applyFont="1" applyFill="1" applyBorder="1" applyAlignment="1" applyProtection="1">
      <alignment horizontal="right" vertical="center" wrapText="1"/>
    </xf>
    <xf numFmtId="0" fontId="17" fillId="4" borderId="92" xfId="0" applyFont="1" applyFill="1" applyBorder="1" applyAlignment="1" applyProtection="1">
      <alignment horizontal="center" vertical="center" wrapText="1"/>
    </xf>
    <xf numFmtId="0" fontId="30" fillId="0" borderId="0" xfId="0" applyFont="1" applyFill="1" applyBorder="1" applyAlignment="1" applyProtection="1">
      <alignment horizontal="left" vertical="top" wrapText="1"/>
    </xf>
    <xf numFmtId="0" fontId="50" fillId="4" borderId="0" xfId="18" applyFont="1" applyFill="1" applyAlignment="1" applyProtection="1">
      <alignment horizontal="left" wrapText="1"/>
    </xf>
    <xf numFmtId="3" fontId="28" fillId="11" borderId="26" xfId="18" applyNumberFormat="1" applyFont="1" applyFill="1" applyBorder="1" applyAlignment="1" applyProtection="1">
      <alignment horizontal="right"/>
    </xf>
    <xf numFmtId="3" fontId="28" fillId="11" borderId="27" xfId="18" applyNumberFormat="1" applyFont="1" applyFill="1" applyBorder="1" applyAlignment="1" applyProtection="1">
      <alignment horizontal="right"/>
    </xf>
    <xf numFmtId="3" fontId="28" fillId="11" borderId="26" xfId="18" applyNumberFormat="1" applyFont="1" applyFill="1" applyBorder="1" applyAlignment="1" applyProtection="1">
      <alignment horizontal="right"/>
      <protection locked="0"/>
    </xf>
    <xf numFmtId="3" fontId="28" fillId="11" borderId="27" xfId="18" applyNumberFormat="1" applyFont="1" applyFill="1" applyBorder="1" applyAlignment="1" applyProtection="1">
      <alignment horizontal="right"/>
      <protection locked="0"/>
    </xf>
    <xf numFmtId="0" fontId="63" fillId="4" borderId="0" xfId="18" applyFont="1" applyFill="1" applyBorder="1" applyProtection="1"/>
    <xf numFmtId="3" fontId="28" fillId="11" borderId="65" xfId="18" applyNumberFormat="1" applyFont="1" applyFill="1" applyBorder="1" applyAlignment="1" applyProtection="1">
      <alignment horizontal="right" vertical="center"/>
    </xf>
    <xf numFmtId="3" fontId="28" fillId="11" borderId="66" xfId="18" applyNumberFormat="1" applyFont="1" applyFill="1" applyBorder="1" applyAlignment="1" applyProtection="1">
      <alignment horizontal="right" vertical="center"/>
    </xf>
    <xf numFmtId="0" fontId="30" fillId="0" borderId="0" xfId="0" applyFont="1" applyFill="1" applyBorder="1" applyProtection="1">
      <alignment horizontal="left" vertical="center" wrapText="1"/>
    </xf>
    <xf numFmtId="0" fontId="74" fillId="7" borderId="174" xfId="0" applyFont="1" applyFill="1" applyBorder="1" applyAlignment="1" applyProtection="1">
      <alignment horizontal="right" vertical="center" wrapText="1"/>
    </xf>
    <xf numFmtId="0" fontId="74" fillId="7" borderId="175" xfId="0" applyFont="1" applyFill="1" applyBorder="1" applyAlignment="1" applyProtection="1">
      <alignment horizontal="right" vertical="center" wrapText="1"/>
    </xf>
    <xf numFmtId="0" fontId="17" fillId="4" borderId="200" xfId="0" applyFont="1" applyFill="1" applyBorder="1" applyAlignment="1" applyProtection="1">
      <alignment horizontal="center" vertical="center" wrapText="1"/>
    </xf>
    <xf numFmtId="0" fontId="28" fillId="4" borderId="201" xfId="18" applyNumberFormat="1" applyFont="1" applyFill="1" applyBorder="1" applyAlignment="1" applyProtection="1">
      <alignment horizontal="center" vertical="center"/>
      <protection locked="0"/>
    </xf>
    <xf numFmtId="0" fontId="28" fillId="4" borderId="202" xfId="18" applyNumberFormat="1" applyFont="1" applyFill="1" applyBorder="1" applyAlignment="1" applyProtection="1">
      <alignment horizontal="center" vertical="center"/>
      <protection locked="0"/>
    </xf>
    <xf numFmtId="0" fontId="28" fillId="4" borderId="0" xfId="18" applyFont="1" applyFill="1" applyBorder="1" applyAlignment="1" applyProtection="1">
      <alignment horizontal="left" wrapText="1"/>
    </xf>
    <xf numFmtId="0" fontId="34" fillId="7" borderId="48" xfId="18" applyFont="1" applyFill="1" applyBorder="1" applyAlignment="1" applyProtection="1">
      <alignment horizontal="center" vertical="center"/>
    </xf>
    <xf numFmtId="0" fontId="34" fillId="7" borderId="49" xfId="18" applyFont="1" applyFill="1" applyBorder="1" applyAlignment="1" applyProtection="1">
      <alignment horizontal="center" vertical="center"/>
    </xf>
    <xf numFmtId="0" fontId="34" fillId="7" borderId="57" xfId="18" applyFont="1" applyFill="1" applyBorder="1" applyAlignment="1" applyProtection="1">
      <alignment horizontal="center" vertical="center"/>
    </xf>
    <xf numFmtId="0" fontId="34" fillId="7" borderId="0" xfId="18" applyFont="1" applyFill="1" applyBorder="1" applyAlignment="1" applyProtection="1">
      <alignment horizontal="center" vertical="center"/>
    </xf>
    <xf numFmtId="0" fontId="34" fillId="7" borderId="47" xfId="0" applyFont="1" applyFill="1" applyBorder="1" applyProtection="1">
      <alignment horizontal="left" vertical="center" wrapText="1"/>
    </xf>
    <xf numFmtId="0" fontId="34" fillId="7" borderId="260" xfId="0" applyFont="1" applyFill="1" applyBorder="1" applyProtection="1">
      <alignment horizontal="left" vertical="center" wrapText="1"/>
    </xf>
    <xf numFmtId="0" fontId="30" fillId="0" borderId="57" xfId="0" applyFont="1" applyFill="1" applyBorder="1" applyProtection="1">
      <alignment horizontal="left" vertical="center" wrapText="1"/>
      <protection locked="0"/>
    </xf>
    <xf numFmtId="0" fontId="74" fillId="7" borderId="168" xfId="0" applyFont="1" applyFill="1" applyBorder="1" applyAlignment="1" applyProtection="1">
      <alignment horizontal="right" vertical="center" wrapText="1"/>
      <protection locked="0"/>
    </xf>
    <xf numFmtId="0" fontId="17" fillId="4" borderId="0" xfId="0" applyFont="1" applyFill="1" applyBorder="1" applyAlignment="1" applyProtection="1">
      <alignment horizontal="center" vertical="center" wrapText="1"/>
      <protection locked="0"/>
    </xf>
    <xf numFmtId="0" fontId="17" fillId="4" borderId="75" xfId="0" applyFont="1" applyFill="1" applyBorder="1" applyAlignment="1" applyProtection="1">
      <alignment horizontal="center" vertical="center" wrapText="1"/>
      <protection locked="0"/>
    </xf>
    <xf numFmtId="3" fontId="28" fillId="11" borderId="0" xfId="18" applyNumberFormat="1" applyFont="1" applyFill="1" applyBorder="1" applyAlignment="1" applyProtection="1">
      <alignment horizontal="right" vertical="center"/>
      <protection locked="0"/>
    </xf>
    <xf numFmtId="3" fontId="28" fillId="11" borderId="11" xfId="18" applyNumberFormat="1" applyFont="1" applyFill="1" applyBorder="1" applyAlignment="1" applyProtection="1">
      <alignment horizontal="right" vertical="center"/>
      <protection locked="0"/>
    </xf>
    <xf numFmtId="0" fontId="28" fillId="4" borderId="73" xfId="18" applyNumberFormat="1" applyFont="1" applyFill="1" applyBorder="1" applyAlignment="1" applyProtection="1">
      <alignment horizontal="center" vertical="center"/>
      <protection locked="0"/>
    </xf>
    <xf numFmtId="0" fontId="63" fillId="4" borderId="0" xfId="18" applyFont="1" applyFill="1" applyBorder="1" applyProtection="1">
      <protection locked="0"/>
    </xf>
    <xf numFmtId="3" fontId="29" fillId="11" borderId="26" xfId="18" applyNumberFormat="1" applyFont="1" applyFill="1" applyBorder="1" applyAlignment="1" applyProtection="1">
      <alignment horizontal="right"/>
      <protection locked="0"/>
    </xf>
    <xf numFmtId="3" fontId="29" fillId="11" borderId="27" xfId="18" applyNumberFormat="1" applyFont="1" applyFill="1" applyBorder="1" applyAlignment="1" applyProtection="1">
      <alignment horizontal="right"/>
      <protection locked="0"/>
    </xf>
    <xf numFmtId="3" fontId="28" fillId="11" borderId="33" xfId="18" applyNumberFormat="1" applyFont="1" applyFill="1" applyBorder="1" applyAlignment="1" applyProtection="1">
      <alignment horizontal="right"/>
    </xf>
    <xf numFmtId="3" fontId="28" fillId="11" borderId="34" xfId="18" applyNumberFormat="1" applyFont="1" applyFill="1" applyBorder="1" applyAlignment="1" applyProtection="1">
      <alignment horizontal="right"/>
    </xf>
    <xf numFmtId="8" fontId="34" fillId="7" borderId="43" xfId="7" applyFont="1" applyFill="1" applyBorder="1" applyAlignment="1" applyProtection="1">
      <alignment horizontal="center" vertical="center" wrapText="1"/>
    </xf>
    <xf numFmtId="8" fontId="34" fillId="7" borderId="18" xfId="7" applyFont="1" applyFill="1" applyBorder="1" applyAlignment="1" applyProtection="1">
      <alignment horizontal="center" vertical="center" wrapText="1"/>
    </xf>
    <xf numFmtId="8" fontId="34" fillId="7" borderId="46" xfId="7" applyFont="1" applyFill="1" applyBorder="1" applyAlignment="1" applyProtection="1">
      <alignment horizontal="center" vertical="center" wrapText="1"/>
    </xf>
    <xf numFmtId="0" fontId="34" fillId="8" borderId="17" xfId="0" applyFont="1" applyFill="1" applyBorder="1" applyAlignment="1" applyProtection="1">
      <alignment horizontal="center" vertical="center" wrapText="1"/>
    </xf>
    <xf numFmtId="0" fontId="34" fillId="8" borderId="14" xfId="0" applyFont="1" applyFill="1" applyBorder="1" applyAlignment="1" applyProtection="1">
      <alignment horizontal="center" vertical="center" wrapText="1"/>
    </xf>
    <xf numFmtId="3" fontId="28" fillId="11" borderId="171" xfId="18" applyNumberFormat="1" applyFont="1" applyFill="1" applyBorder="1" applyAlignment="1" applyProtection="1">
      <alignment horizontal="right" vertical="center"/>
    </xf>
    <xf numFmtId="0" fontId="74" fillId="7" borderId="68" xfId="0" applyFont="1" applyFill="1" applyBorder="1" applyAlignment="1" applyProtection="1">
      <alignment horizontal="right" vertical="center" wrapText="1"/>
    </xf>
    <xf numFmtId="0" fontId="17" fillId="4" borderId="167" xfId="0" applyFont="1" applyFill="1" applyBorder="1" applyAlignment="1" applyProtection="1">
      <alignment horizontal="center" vertical="center" wrapText="1"/>
    </xf>
    <xf numFmtId="0" fontId="28" fillId="4" borderId="210" xfId="18" applyNumberFormat="1" applyFont="1" applyFill="1" applyBorder="1" applyAlignment="1" applyProtection="1">
      <alignment horizontal="center" vertical="center"/>
      <protection locked="0"/>
    </xf>
    <xf numFmtId="0" fontId="28" fillId="4" borderId="211" xfId="18" applyNumberFormat="1" applyFont="1" applyFill="1" applyBorder="1" applyAlignment="1" applyProtection="1">
      <alignment horizontal="center" vertical="center"/>
      <protection locked="0"/>
    </xf>
    <xf numFmtId="3" fontId="29" fillId="11" borderId="167" xfId="18" applyNumberFormat="1" applyFont="1" applyFill="1" applyBorder="1" applyAlignment="1" applyProtection="1">
      <alignment horizontal="right"/>
      <protection locked="0"/>
    </xf>
    <xf numFmtId="3" fontId="29" fillId="11" borderId="168" xfId="18" applyNumberFormat="1" applyFont="1" applyFill="1" applyBorder="1" applyAlignment="1" applyProtection="1">
      <alignment horizontal="right"/>
      <protection locked="0"/>
    </xf>
    <xf numFmtId="0" fontId="28" fillId="4" borderId="0" xfId="18" applyFont="1" applyFill="1" applyBorder="1" applyAlignment="1" applyProtection="1">
      <alignment horizontal="left" wrapText="1"/>
      <protection locked="0"/>
    </xf>
    <xf numFmtId="8" fontId="62" fillId="8" borderId="53" xfId="7" applyFont="1" applyFill="1" applyBorder="1" applyAlignment="1" applyProtection="1">
      <alignment horizontal="center" vertical="center" wrapText="1"/>
    </xf>
    <xf numFmtId="8" fontId="62" fillId="8" borderId="54" xfId="7" applyFont="1" applyFill="1" applyBorder="1" applyAlignment="1" applyProtection="1">
      <alignment horizontal="center" vertical="center" wrapText="1"/>
    </xf>
    <xf numFmtId="0" fontId="34" fillId="8" borderId="205" xfId="0" applyFont="1" applyFill="1" applyBorder="1" applyAlignment="1" applyProtection="1">
      <alignment horizontal="center" vertical="center" wrapText="1"/>
    </xf>
    <xf numFmtId="0" fontId="34" fillId="8" borderId="206" xfId="0" applyFont="1" applyFill="1" applyBorder="1" applyAlignment="1" applyProtection="1">
      <alignment horizontal="center" vertical="center" wrapText="1"/>
    </xf>
    <xf numFmtId="8" fontId="34" fillId="7" borderId="203" xfId="7" applyFont="1" applyFill="1" applyBorder="1" applyAlignment="1" applyProtection="1">
      <alignment horizontal="center" vertical="center" wrapText="1"/>
    </xf>
    <xf numFmtId="8" fontId="34" fillId="7" borderId="204" xfId="7" applyFont="1" applyFill="1" applyBorder="1" applyAlignment="1" applyProtection="1">
      <alignment horizontal="center" vertical="center" wrapText="1"/>
    </xf>
    <xf numFmtId="3" fontId="28" fillId="11" borderId="28" xfId="18" applyNumberFormat="1" applyFont="1" applyFill="1" applyBorder="1" applyAlignment="1" applyProtection="1">
      <alignment horizontal="right" vertical="center"/>
    </xf>
    <xf numFmtId="3" fontId="28" fillId="11" borderId="74" xfId="18" applyNumberFormat="1" applyFont="1" applyFill="1" applyBorder="1" applyAlignment="1" applyProtection="1">
      <alignment horizontal="right" vertical="center"/>
      <protection locked="0"/>
    </xf>
    <xf numFmtId="3" fontId="28" fillId="11" borderId="55" xfId="18" applyNumberFormat="1" applyFont="1" applyFill="1" applyBorder="1" applyAlignment="1" applyProtection="1">
      <alignment horizontal="right" vertical="center"/>
      <protection locked="0"/>
    </xf>
    <xf numFmtId="0" fontId="29" fillId="4" borderId="0" xfId="18" applyFont="1" applyFill="1" applyBorder="1" applyAlignment="1" applyProtection="1">
      <alignment horizontal="left" vertical="top" wrapText="1"/>
    </xf>
    <xf numFmtId="8" fontId="34" fillId="7" borderId="44" xfId="7" applyFont="1" applyFill="1" applyBorder="1" applyAlignment="1" applyProtection="1">
      <alignment horizontal="center" vertical="center" wrapText="1"/>
    </xf>
    <xf numFmtId="0" fontId="28" fillId="4" borderId="33" xfId="18" applyNumberFormat="1" applyFont="1" applyFill="1" applyBorder="1" applyAlignment="1" applyProtection="1">
      <alignment horizontal="center" vertical="center"/>
      <protection locked="0"/>
    </xf>
    <xf numFmtId="0" fontId="30" fillId="0" borderId="57" xfId="0" applyFont="1" applyFill="1" applyBorder="1" applyProtection="1">
      <alignment horizontal="left" vertical="center" wrapText="1"/>
    </xf>
    <xf numFmtId="1" fontId="63" fillId="0" borderId="18" xfId="18" applyNumberFormat="1" applyFont="1" applyFill="1" applyBorder="1" applyAlignment="1" applyProtection="1">
      <alignment horizontal="right" vertical="center"/>
    </xf>
    <xf numFmtId="1" fontId="63" fillId="0" borderId="19" xfId="18" applyNumberFormat="1" applyFont="1" applyFill="1" applyBorder="1" applyAlignment="1" applyProtection="1">
      <alignment horizontal="right" vertical="center"/>
    </xf>
    <xf numFmtId="0" fontId="28" fillId="0" borderId="0" xfId="18" applyFont="1" applyBorder="1" applyAlignment="1" applyProtection="1">
      <alignment wrapText="1"/>
    </xf>
    <xf numFmtId="0" fontId="28" fillId="0" borderId="100" xfId="18" applyFont="1" applyBorder="1" applyAlignment="1" applyProtection="1">
      <alignment wrapText="1"/>
    </xf>
    <xf numFmtId="0" fontId="28" fillId="0" borderId="0" xfId="18" applyFont="1" applyBorder="1" applyAlignment="1" applyProtection="1">
      <alignment horizontal="left" wrapText="1"/>
    </xf>
    <xf numFmtId="0" fontId="59" fillId="0" borderId="33" xfId="18" applyFont="1" applyBorder="1" applyAlignment="1" applyProtection="1">
      <alignment vertical="center" wrapText="1"/>
    </xf>
    <xf numFmtId="0" fontId="59" fillId="0" borderId="104" xfId="18" applyFont="1" applyBorder="1" applyAlignment="1" applyProtection="1">
      <alignment vertical="center" wrapText="1"/>
    </xf>
    <xf numFmtId="0" fontId="59" fillId="0" borderId="34" xfId="18" applyFont="1" applyBorder="1" applyAlignment="1" applyProtection="1">
      <alignment vertical="center" wrapText="1"/>
    </xf>
    <xf numFmtId="0" fontId="28" fillId="0" borderId="33" xfId="18" applyFont="1" applyBorder="1" applyAlignment="1" applyProtection="1">
      <alignment vertical="center" wrapText="1"/>
      <protection locked="0"/>
    </xf>
    <xf numFmtId="0" fontId="28" fillId="0" borderId="34" xfId="18" applyFont="1" applyBorder="1" applyAlignment="1" applyProtection="1">
      <alignment vertical="center" wrapText="1"/>
      <protection locked="0"/>
    </xf>
    <xf numFmtId="0" fontId="29" fillId="0" borderId="33" xfId="18" applyFont="1" applyBorder="1" applyAlignment="1" applyProtection="1">
      <alignment vertical="center" wrapText="1"/>
      <protection locked="0"/>
    </xf>
    <xf numFmtId="0" fontId="29" fillId="0" borderId="34" xfId="18" applyFont="1" applyBorder="1" applyAlignment="1" applyProtection="1">
      <alignment vertical="center" wrapText="1"/>
      <protection locked="0"/>
    </xf>
    <xf numFmtId="0" fontId="49" fillId="0" borderId="0" xfId="18" applyFont="1" applyBorder="1" applyAlignment="1" applyProtection="1">
      <alignment horizontal="left" wrapText="1"/>
    </xf>
    <xf numFmtId="8" fontId="34" fillId="7" borderId="249" xfId="7" applyFont="1" applyFill="1" applyBorder="1" applyAlignment="1" applyProtection="1">
      <alignment horizontal="center" vertical="center" wrapText="1"/>
    </xf>
    <xf numFmtId="3" fontId="28" fillId="11" borderId="28" xfId="7" applyNumberFormat="1" applyFont="1" applyFill="1" applyBorder="1" applyAlignment="1" applyProtection="1">
      <alignment horizontal="right" vertical="center"/>
    </xf>
    <xf numFmtId="3" fontId="28" fillId="11" borderId="88" xfId="7" applyNumberFormat="1" applyFont="1" applyFill="1" applyBorder="1" applyAlignment="1" applyProtection="1">
      <alignment horizontal="right" vertical="center"/>
    </xf>
    <xf numFmtId="3" fontId="28" fillId="11" borderId="87" xfId="7" applyNumberFormat="1" applyFont="1" applyFill="1" applyBorder="1" applyAlignment="1" applyProtection="1">
      <alignment horizontal="right" vertical="center"/>
    </xf>
    <xf numFmtId="0" fontId="30" fillId="4" borderId="18" xfId="18" applyFont="1" applyFill="1" applyBorder="1" applyAlignment="1" applyProtection="1">
      <alignment wrapText="1"/>
    </xf>
    <xf numFmtId="0" fontId="34" fillId="7" borderId="47" xfId="18" applyFont="1" applyFill="1" applyBorder="1" applyAlignment="1" applyProtection="1">
      <alignment horizontal="center"/>
    </xf>
    <xf numFmtId="0" fontId="28" fillId="4" borderId="78" xfId="18" applyNumberFormat="1" applyFont="1" applyFill="1" applyBorder="1" applyAlignment="1" applyProtection="1">
      <alignment horizontal="center" vertical="center"/>
      <protection locked="0"/>
    </xf>
    <xf numFmtId="0" fontId="28" fillId="4" borderId="79" xfId="18" applyNumberFormat="1" applyFont="1" applyFill="1" applyBorder="1" applyAlignment="1" applyProtection="1">
      <alignment horizontal="center" vertical="center"/>
      <protection locked="0"/>
    </xf>
    <xf numFmtId="0" fontId="28" fillId="4" borderId="212" xfId="18" applyNumberFormat="1" applyFont="1" applyFill="1" applyBorder="1" applyAlignment="1" applyProtection="1">
      <alignment horizontal="center" vertical="center"/>
      <protection locked="0"/>
    </xf>
    <xf numFmtId="3" fontId="28" fillId="2" borderId="80" xfId="18" applyNumberFormat="1" applyFont="1" applyFill="1" applyBorder="1" applyAlignment="1" applyProtection="1">
      <alignment horizontal="right" vertical="center"/>
    </xf>
    <xf numFmtId="3" fontId="28" fillId="2" borderId="81" xfId="18" applyNumberFormat="1" applyFont="1" applyFill="1" applyBorder="1" applyAlignment="1" applyProtection="1">
      <alignment horizontal="right" vertical="center"/>
    </xf>
    <xf numFmtId="3" fontId="28" fillId="2" borderId="93" xfId="18" applyNumberFormat="1" applyFont="1" applyFill="1" applyBorder="1" applyAlignment="1" applyProtection="1">
      <alignment horizontal="right" vertical="center"/>
    </xf>
    <xf numFmtId="0" fontId="34" fillId="7" borderId="213" xfId="18" applyFont="1" applyFill="1" applyBorder="1" applyAlignment="1" applyProtection="1">
      <alignment horizontal="center"/>
    </xf>
    <xf numFmtId="0" fontId="34" fillId="7" borderId="214" xfId="18" applyFont="1" applyFill="1" applyBorder="1" applyAlignment="1" applyProtection="1">
      <alignment horizontal="center"/>
    </xf>
    <xf numFmtId="0" fontId="34" fillId="7" borderId="215" xfId="18" applyFont="1" applyFill="1" applyBorder="1" applyAlignment="1" applyProtection="1">
      <alignment horizontal="center"/>
    </xf>
    <xf numFmtId="1" fontId="76" fillId="12" borderId="6" xfId="0" applyNumberFormat="1" applyFont="1" applyFill="1" applyBorder="1" applyAlignment="1">
      <alignment horizontal="right" vertical="center" wrapText="1"/>
    </xf>
    <xf numFmtId="0" fontId="76" fillId="12" borderId="6" xfId="0" applyFont="1" applyFill="1" applyBorder="1" applyAlignment="1">
      <alignment horizontal="right" vertical="center" wrapText="1"/>
    </xf>
    <xf numFmtId="1" fontId="76" fillId="12" borderId="22" xfId="0" applyNumberFormat="1" applyFont="1" applyFill="1" applyBorder="1" applyAlignment="1">
      <alignment horizontal="right" vertical="center" wrapText="1"/>
    </xf>
    <xf numFmtId="0" fontId="76" fillId="12" borderId="22" xfId="0" applyFont="1" applyFill="1" applyBorder="1" applyAlignment="1">
      <alignment horizontal="right" vertical="center" wrapText="1"/>
    </xf>
    <xf numFmtId="0" fontId="76" fillId="12" borderId="110" xfId="0" applyFont="1" applyFill="1" applyBorder="1" applyAlignment="1">
      <alignment horizontal="right" vertical="center" wrapText="1"/>
    </xf>
    <xf numFmtId="1" fontId="139" fillId="12" borderId="22" xfId="0" applyNumberFormat="1" applyFont="1" applyFill="1" applyBorder="1" applyAlignment="1">
      <alignment horizontal="right" vertical="center" wrapText="1"/>
    </xf>
    <xf numFmtId="0" fontId="139" fillId="12" borderId="22" xfId="0" applyFont="1" applyFill="1" applyBorder="1" applyAlignment="1">
      <alignment horizontal="right" vertical="center" wrapText="1"/>
    </xf>
    <xf numFmtId="0" fontId="61" fillId="13" borderId="108" xfId="0" applyFont="1" applyFill="1" applyBorder="1" applyAlignment="1">
      <alignment horizontal="center" vertical="center" wrapText="1"/>
    </xf>
    <xf numFmtId="0" fontId="61" fillId="13" borderId="18" xfId="0" applyFont="1" applyFill="1" applyBorder="1" applyAlignment="1">
      <alignment horizontal="center" vertical="center" wrapText="1"/>
    </xf>
    <xf numFmtId="0" fontId="61" fillId="13" borderId="109" xfId="0" applyFont="1" applyFill="1" applyBorder="1" applyAlignment="1">
      <alignment horizontal="center" vertical="center" wrapText="1"/>
    </xf>
    <xf numFmtId="0" fontId="61" fillId="13" borderId="19" xfId="0" applyFont="1" applyFill="1" applyBorder="1" applyAlignment="1">
      <alignment horizontal="center" vertical="center" wrapText="1"/>
    </xf>
    <xf numFmtId="0" fontId="76" fillId="12" borderId="105" xfId="0" applyFont="1" applyFill="1" applyBorder="1" applyAlignment="1">
      <alignment horizontal="right" vertical="center" wrapText="1"/>
    </xf>
    <xf numFmtId="0" fontId="37" fillId="7" borderId="26" xfId="0" applyFont="1" applyFill="1" applyBorder="1" applyAlignment="1">
      <alignment horizontal="left" vertical="center" wrapText="1"/>
    </xf>
    <xf numFmtId="0" fontId="38" fillId="7" borderId="194" xfId="0" applyFont="1" applyFill="1" applyBorder="1" applyAlignment="1">
      <alignment horizontal="left" vertical="center" wrapText="1"/>
    </xf>
    <xf numFmtId="0" fontId="38" fillId="7" borderId="27" xfId="0" applyFont="1" applyFill="1" applyBorder="1" applyAlignment="1">
      <alignment horizontal="left" vertical="center" wrapText="1"/>
    </xf>
    <xf numFmtId="0" fontId="32" fillId="2" borderId="26" xfId="4" applyFont="1" applyFill="1" applyBorder="1" applyAlignment="1">
      <alignment horizontal="left" vertical="center" wrapText="1"/>
    </xf>
    <xf numFmtId="0" fontId="32" fillId="2" borderId="194" xfId="4" applyFont="1" applyFill="1" applyBorder="1" applyAlignment="1">
      <alignment horizontal="left" vertical="center" wrapText="1"/>
    </xf>
    <xf numFmtId="0" fontId="32" fillId="2" borderId="27" xfId="4" applyFont="1" applyFill="1" applyBorder="1" applyAlignment="1">
      <alignment horizontal="left" vertical="center" wrapText="1"/>
    </xf>
  </cellXfs>
  <cellStyles count="23">
    <cellStyle name="Datum" xfId="11" xr:uid="{00000000-0005-0000-0000-000000000000}"/>
    <cellStyle name="Hyperlänk 2" xfId="19" xr:uid="{2CD23562-E267-4370-A936-ACA8B6FA980D}"/>
    <cellStyle name="Indata" xfId="9" builtinId="20" customBuiltin="1"/>
    <cellStyle name="Normal" xfId="0" builtinId="0" customBuiltin="1"/>
    <cellStyle name="Normal 2" xfId="15" xr:uid="{00000000-0005-0000-0000-000034000000}"/>
    <cellStyle name="Normal 2 2" xfId="13" xr:uid="{D4970E8D-4361-4D2F-93A7-F2D21275C5A1}"/>
    <cellStyle name="Normal 3" xfId="18" xr:uid="{08A674C1-79C1-4B63-9AFB-04910228D9E3}"/>
    <cellStyle name="Normal 4" xfId="14" xr:uid="{016B2F0A-5CF3-48C8-A52E-074CE8FEA751}"/>
    <cellStyle name="Normal 5" xfId="21" xr:uid="{FAA5E36E-933E-474F-ADF5-D51397F1DEFA}"/>
    <cellStyle name="Procent 2" xfId="17" xr:uid="{00000000-0005-0000-0000-000006000000}"/>
    <cellStyle name="Procent 3" xfId="16" xr:uid="{00000000-0005-0000-0000-000037000000}"/>
    <cellStyle name="Procent 4" xfId="20" xr:uid="{0DA04B58-CE87-4A0F-99A7-1DF664935792}"/>
    <cellStyle name="Procent 5" xfId="22" xr:uid="{CE732B4C-816F-409B-8580-9D151E63664F}"/>
    <cellStyle name="Rubrik" xfId="8" builtinId="15" customBuiltin="1"/>
    <cellStyle name="Rubrik 1" xfId="1" builtinId="16" customBuiltin="1"/>
    <cellStyle name="Rubrik 2" xfId="2" builtinId="17" customBuiltin="1"/>
    <cellStyle name="Rubrik 3" xfId="3" builtinId="18" customBuiltin="1"/>
    <cellStyle name="Rubrik 4" xfId="4" builtinId="19" customBuiltin="1"/>
    <cellStyle name="Tjänstekostnad" xfId="12" xr:uid="{00000000-0005-0000-0000-000008000000}"/>
    <cellStyle name="Tusental" xfId="5" builtinId="3" customBuiltin="1"/>
    <cellStyle name="Utdata" xfId="10" builtinId="21" customBuiltin="1"/>
    <cellStyle name="Valuta" xfId="6" builtinId="4" customBuiltin="1"/>
    <cellStyle name="Valuta [0]" xfId="7" builtinId="7" customBuiltin="1"/>
  </cellStyles>
  <dxfs count="240">
    <dxf>
      <fill>
        <patternFill>
          <bgColor theme="0"/>
        </patternFill>
      </fill>
      <border>
        <left style="dotted">
          <color auto="1"/>
        </left>
        <right style="dotted">
          <color auto="1"/>
        </right>
        <top style="dotted">
          <color auto="1"/>
        </top>
        <bottom style="dotted">
          <color auto="1"/>
        </bottom>
        <vertical/>
        <horizontal/>
      </border>
    </dxf>
    <dxf>
      <font>
        <color theme="0" tint="-0.499984740745262"/>
      </font>
    </dxf>
    <dxf>
      <font>
        <color theme="0" tint="-0.499984740745262"/>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color theme="0" tint="-0.2499465926084170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499984740745262"/>
      </font>
    </dxf>
    <dxf>
      <font>
        <color theme="0" tint="-0.499984740745262"/>
      </font>
    </dxf>
    <dxf>
      <font>
        <color theme="0" tint="-0.499984740745262"/>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border>
        <vertical/>
        <horizontal/>
      </border>
    </dxf>
    <dxf>
      <font>
        <color theme="0" tint="-0.24994659260841701"/>
      </font>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dxf>
    <dxf>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dxf>
    <dxf>
      <fill>
        <patternFill>
          <bgColor theme="0"/>
        </patternFill>
      </fill>
      <border>
        <left style="dotted">
          <color auto="1"/>
        </left>
        <right style="dotted">
          <color auto="1"/>
        </right>
        <top style="dotted">
          <color auto="1"/>
        </top>
        <bottom style="dotted">
          <color auto="1"/>
        </bottom>
        <vertical/>
        <horizontal/>
      </border>
    </dxf>
    <dxf>
      <font>
        <color theme="0" tint="-0.24994659260841701"/>
      </font>
      <fill>
        <patternFill>
          <bgColor theme="0"/>
        </patternFill>
      </fill>
      <border>
        <left style="dotted">
          <color auto="1"/>
        </left>
        <right style="dotted">
          <color auto="1"/>
        </right>
        <top style="dotted">
          <color auto="1"/>
        </top>
        <bottom style="dotted">
          <color auto="1"/>
        </bottom>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tint="-0.24994659260841701"/>
      </font>
    </dxf>
    <dxf>
      <fill>
        <patternFill>
          <bgColor theme="0"/>
        </patternFill>
      </fill>
      <border>
        <left style="dotted">
          <color auto="1"/>
        </left>
        <right style="dotted">
          <color auto="1"/>
        </right>
        <top style="dotted">
          <color auto="1"/>
        </top>
        <bottom style="dotted">
          <color auto="1"/>
        </bottom>
        <vertical/>
        <horizontal/>
      </border>
    </dxf>
    <dxf>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fill>
        <patternFill>
          <bgColor theme="0"/>
        </patternFill>
      </fill>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fill>
        <patternFill>
          <bgColor theme="0"/>
        </patternFill>
      </fill>
    </dxf>
    <dxf>
      <font>
        <color theme="0" tint="-0.24994659260841701"/>
      </font>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fill>
        <patternFill>
          <bgColor theme="0"/>
        </patternFill>
      </fill>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ont>
        <color theme="0" tint="-0.24994659260841701"/>
      </font>
      <border>
        <vertical/>
        <horizontal/>
      </border>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border>
        <vertical/>
        <horizontal/>
      </border>
    </dxf>
    <dxf>
      <font>
        <color theme="0" tint="-0.499984740745262"/>
      </font>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border>
        <vertical/>
        <horizontal/>
      </border>
    </dxf>
    <dxf>
      <font>
        <color theme="0" tint="-0.499984740745262"/>
      </font>
    </dxf>
    <dxf>
      <font>
        <color theme="0" tint="-0.499984740745262"/>
      </font>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tint="-0.24994659260841701"/>
      </font>
      <border>
        <vertical/>
        <horizontal/>
      </border>
    </dxf>
    <dxf>
      <font>
        <color theme="0" tint="-0.499984740745262"/>
      </font>
    </dxf>
    <dxf>
      <font>
        <color theme="0" tint="-0.499984740745262"/>
      </font>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tint="-0.24994659260841701"/>
      </font>
      <border>
        <vertical/>
        <horizontal/>
      </border>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color theme="0"/>
      </font>
    </dxf>
    <dxf>
      <font>
        <color theme="0"/>
      </font>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tint="0.14993743705557422"/>
        <name val="Arial"/>
        <family val="2"/>
        <scheme val="none"/>
      </font>
      <border diagonalUp="0" diagonalDown="0" outline="0">
        <left style="thin">
          <color theme="0" tint="-0.499984740745262"/>
        </left>
        <right style="thin">
          <color theme="0" tint="-0.499984740745262"/>
        </right>
        <top/>
        <bottom/>
      </border>
    </dxf>
    <dxf>
      <font>
        <strike val="0"/>
        <outline val="0"/>
        <shadow val="0"/>
        <u val="none"/>
        <vertAlign val="baseline"/>
        <sz val="12"/>
        <color theme="1" tint="0.14993743705557422"/>
        <name val="Arial"/>
        <family val="2"/>
        <scheme val="none"/>
      </font>
      <numFmt numFmtId="0" formatCode="General"/>
      <border diagonalUp="0" diagonalDown="0">
        <left style="medium">
          <color indexed="64"/>
        </left>
        <right style="medium">
          <color indexed="64"/>
        </right>
        <vertical/>
      </border>
    </dxf>
    <dxf>
      <font>
        <b val="0"/>
        <i val="0"/>
        <strike val="0"/>
        <condense val="0"/>
        <extend val="0"/>
        <outline val="0"/>
        <shadow val="0"/>
        <u val="none"/>
        <vertAlign val="baseline"/>
        <sz val="10"/>
        <color theme="1" tint="0.14993743705557422"/>
        <name val="Arial"/>
        <family val="2"/>
        <scheme val="none"/>
      </font>
      <numFmt numFmtId="166" formatCode="&quot;$&quot;#,##0.00_);[Red]\(&quot;$&quot;#,##0.00\)"/>
      <fill>
        <patternFill patternType="none">
          <fgColor indexed="64"/>
          <bgColor indexed="65"/>
        </patternFill>
      </fill>
      <border diagonalUp="0" diagonalDown="0" outline="0">
        <left style="thin">
          <color theme="0" tint="-0.499984740745262"/>
        </left>
        <right style="thin">
          <color theme="0" tint="-0.499984740745262"/>
        </right>
        <top/>
        <bottom/>
      </border>
    </dxf>
    <dxf>
      <font>
        <strike val="0"/>
        <outline val="0"/>
        <shadow val="0"/>
        <u val="none"/>
        <vertAlign val="baseline"/>
        <sz val="12"/>
        <color theme="1" tint="0.14993743705557422"/>
        <name val="Arial"/>
        <family val="2"/>
        <scheme val="none"/>
      </font>
      <numFmt numFmtId="0" formatCode="General"/>
      <fill>
        <patternFill>
          <fgColor indexed="64"/>
          <bgColor theme="0"/>
        </patternFill>
      </fill>
      <border diagonalUp="0" diagonalDown="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0"/>
        <color theme="4" tint="-0.249977111117893"/>
        <name val="Verdana"/>
        <family val="2"/>
        <scheme val="minor"/>
      </font>
      <numFmt numFmtId="166" formatCode="&quot;$&quot;#,##0.00_);[Red]\(&quot;$&quot;#,##0.00\)"/>
      <fill>
        <patternFill patternType="none">
          <fgColor indexed="64"/>
          <bgColor indexed="65"/>
        </patternFill>
      </fill>
      <border diagonalUp="0" diagonalDown="0" outline="0">
        <left/>
        <right/>
        <top/>
        <bottom style="thin">
          <color theme="4" tint="0.39994506668294322"/>
        </bottom>
      </border>
    </dxf>
    <dxf>
      <font>
        <strike val="0"/>
        <outline val="0"/>
        <shadow val="0"/>
        <u val="none"/>
        <vertAlign val="baseline"/>
        <sz val="12"/>
        <color theme="1" tint="0.14993743705557422"/>
        <name val="Arial"/>
        <family val="2"/>
        <scheme val="none"/>
      </font>
      <numFmt numFmtId="0" formatCode="General"/>
      <fill>
        <patternFill patternType="solid">
          <fgColor indexed="64"/>
          <bgColor theme="0"/>
        </patternFill>
      </fill>
      <border diagonalUp="0" diagonalDown="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4" tint="-0.249977111117893"/>
        <name val="Verdana"/>
        <family val="2"/>
        <scheme val="minor"/>
      </font>
      <numFmt numFmtId="166" formatCode="&quot;$&quot;#,##0.00_);[Red]\(&quot;$&quot;#,##0.00\)"/>
      <fill>
        <patternFill patternType="solid">
          <fgColor theme="4" tint="0.79998168889431442"/>
          <bgColor theme="4" tint="0.79998168889431442"/>
        </patternFill>
      </fill>
      <border diagonalUp="0" diagonalDown="0" outline="0">
        <left/>
        <right/>
        <top/>
        <bottom style="thin">
          <color theme="4" tint="0.39994506668294322"/>
        </bottom>
      </border>
    </dxf>
    <dxf>
      <font>
        <strike val="0"/>
        <outline val="0"/>
        <shadow val="0"/>
        <u val="none"/>
        <vertAlign val="baseline"/>
        <sz val="12"/>
        <color theme="1" tint="0.14993743705557422"/>
        <name val="Arial"/>
        <family val="2"/>
        <scheme val="none"/>
      </font>
      <numFmt numFmtId="0" formatCode="General"/>
      <fill>
        <patternFill patternType="solid">
          <fgColor indexed="64"/>
          <bgColor theme="0"/>
        </patternFill>
      </fill>
      <border diagonalUp="0" diagonalDown="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4" tint="-0.249977111117893"/>
        <name val="Verdana"/>
        <family val="2"/>
        <scheme val="minor"/>
      </font>
      <numFmt numFmtId="166" formatCode="&quot;$&quot;#,##0.00_);[Red]\(&quot;$&quot;#,##0.00\)"/>
      <fill>
        <patternFill patternType="none">
          <fgColor indexed="64"/>
          <bgColor indexed="65"/>
        </patternFill>
      </fill>
      <border diagonalUp="0" diagonalDown="0" outline="0">
        <left/>
        <right/>
        <top/>
        <bottom style="thin">
          <color theme="4" tint="0.39994506668294322"/>
        </bottom>
      </border>
    </dxf>
    <dxf>
      <font>
        <strike val="0"/>
        <outline val="0"/>
        <shadow val="0"/>
        <u val="none"/>
        <vertAlign val="baseline"/>
        <sz val="12"/>
        <color theme="1" tint="0.14993743705557422"/>
        <name val="Arial"/>
        <family val="2"/>
        <scheme val="none"/>
      </font>
      <numFmt numFmtId="0" formatCode="General"/>
      <fill>
        <patternFill>
          <fgColor indexed="64"/>
          <bgColor theme="9"/>
        </patternFill>
      </fill>
      <border diagonalUp="0" diagonalDown="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4" tint="-0.249977111117893"/>
        <name val="Verdana"/>
        <family val="2"/>
        <scheme val="minor"/>
      </font>
      <numFmt numFmtId="166" formatCode="&quot;$&quot;#,##0.00_);[Red]\(&quot;$&quot;#,##0.00\)"/>
      <fill>
        <patternFill patternType="none">
          <fgColor indexed="64"/>
          <bgColor indexed="65"/>
        </patternFill>
      </fill>
      <border diagonalUp="0" diagonalDown="0" outline="0">
        <left/>
        <right/>
        <top/>
        <bottom style="thin">
          <color theme="4" tint="0.39994506668294322"/>
        </bottom>
      </border>
    </dxf>
    <dxf>
      <font>
        <strike val="0"/>
        <outline val="0"/>
        <shadow val="0"/>
        <u val="none"/>
        <vertAlign val="baseline"/>
        <sz val="12"/>
        <color rgb="FF262626"/>
        <name val="Arial"/>
        <family val="2"/>
        <scheme val="none"/>
      </font>
      <numFmt numFmtId="0" formatCode="General"/>
      <border diagonalUp="0" diagonalDown="0" outline="0">
        <left style="thin">
          <color rgb="FF808080"/>
        </left>
        <right style="thin">
          <color rgb="FF808080"/>
        </right>
        <top/>
        <bottom/>
      </border>
    </dxf>
    <dxf>
      <border diagonalUp="0" diagonalDown="0">
        <left style="thin">
          <color rgb="FF808080"/>
        </left>
        <right style="thin">
          <color rgb="FF808080"/>
        </right>
        <top style="thin">
          <color rgb="FF808080"/>
        </top>
        <bottom style="thin">
          <color rgb="FF808080"/>
        </bottom>
      </border>
    </dxf>
    <dxf>
      <font>
        <strike val="0"/>
        <outline val="0"/>
        <shadow val="0"/>
        <u val="none"/>
        <vertAlign val="baseline"/>
        <sz val="12"/>
        <color rgb="FF262626"/>
        <name val="Arial"/>
        <family val="2"/>
        <scheme val="none"/>
      </font>
      <numFmt numFmtId="0" formatCode="General"/>
    </dxf>
    <dxf>
      <font>
        <strike val="0"/>
        <outline val="0"/>
        <shadow val="0"/>
        <u val="none"/>
        <vertAlign val="baseline"/>
        <sz val="12"/>
        <color theme="1" tint="0.14993743705557422"/>
        <name val="Arial"/>
        <family val="2"/>
        <scheme val="none"/>
      </font>
      <numFmt numFmtId="0" formatCode="General"/>
      <border diagonalUp="0" diagonalDown="0" outline="0">
        <left style="thin">
          <color theme="0" tint="-0.499984740745262"/>
        </left>
        <right style="thin">
          <color theme="0" tint="-0.499984740745262"/>
        </right>
        <top/>
        <bottom/>
      </border>
    </dxf>
    <dxf>
      <font>
        <b val="0"/>
        <i/>
        <color theme="0" tint="-0.34998626667073579"/>
      </font>
    </dxf>
  </dxfs>
  <tableStyles count="0" defaultTableStyle="TableStyleMedium2" defaultPivotStyle="PivotStyleLight16"/>
  <colors>
    <mruColors>
      <color rgb="FF16664E"/>
      <color rgb="FFFF9F57"/>
      <color rgb="FF930000"/>
      <color rgb="FFD03D02"/>
      <color rgb="FFD25A00"/>
      <color rgb="FFFF8224"/>
      <color rgb="FF307B8D"/>
      <color rgb="FF6FBCCE"/>
      <color rgb="FF72001A"/>
      <color rgb="FFDF22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6"/>
          <c:order val="6"/>
          <c:tx>
            <c:strRef>
              <c:f>RESULTAT!$I$62</c:f>
              <c:strCache>
                <c:ptCount val="1"/>
                <c:pt idx="0">
                  <c:v>CO2-utsläpp från tjänsteresor fördelat på färdmedel (kg CO2)</c:v>
                </c:pt>
              </c:strCache>
            </c:strRef>
          </c:tx>
          <c:dPt>
            <c:idx val="0"/>
            <c:bubble3D val="0"/>
            <c:spPr>
              <a:solidFill>
                <a:srgbClr val="16664E"/>
              </a:solidFill>
              <a:ln w="19050">
                <a:solidFill>
                  <a:schemeClr val="lt1"/>
                </a:solidFill>
              </a:ln>
              <a:effectLst/>
            </c:spPr>
            <c:extLst>
              <c:ext xmlns:c16="http://schemas.microsoft.com/office/drawing/2014/chart" uri="{C3380CC4-5D6E-409C-BE32-E72D297353CC}">
                <c16:uniqueId val="{0000004F-FD54-4E5C-B547-8403966F3108}"/>
              </c:ext>
            </c:extLst>
          </c:dPt>
          <c:dPt>
            <c:idx val="1"/>
            <c:bubble3D val="0"/>
            <c:spPr>
              <a:solidFill>
                <a:srgbClr val="80C1AA"/>
              </a:solidFill>
              <a:ln w="19050">
                <a:solidFill>
                  <a:schemeClr val="lt1"/>
                </a:solidFill>
              </a:ln>
              <a:effectLst/>
            </c:spPr>
            <c:extLst>
              <c:ext xmlns:c16="http://schemas.microsoft.com/office/drawing/2014/chart" uri="{C3380CC4-5D6E-409C-BE32-E72D297353CC}">
                <c16:uniqueId val="{00000050-FD54-4E5C-B547-8403966F3108}"/>
              </c:ext>
            </c:extLst>
          </c:dPt>
          <c:dPt>
            <c:idx val="2"/>
            <c:bubble3D val="0"/>
            <c:spPr>
              <a:solidFill>
                <a:srgbClr val="FF9F57"/>
              </a:solidFill>
              <a:ln w="19050">
                <a:solidFill>
                  <a:schemeClr val="lt1"/>
                </a:solidFill>
              </a:ln>
              <a:effectLst/>
            </c:spPr>
            <c:extLst>
              <c:ext xmlns:c16="http://schemas.microsoft.com/office/drawing/2014/chart" uri="{C3380CC4-5D6E-409C-BE32-E72D297353CC}">
                <c16:uniqueId val="{00000051-FD54-4E5C-B547-8403966F3108}"/>
              </c:ext>
            </c:extLst>
          </c:dPt>
          <c:dPt>
            <c:idx val="3"/>
            <c:bubble3D val="0"/>
            <c:spPr>
              <a:solidFill>
                <a:srgbClr val="FF8224"/>
              </a:solidFill>
              <a:ln w="19050">
                <a:solidFill>
                  <a:schemeClr val="lt1"/>
                </a:solidFill>
              </a:ln>
              <a:effectLst/>
            </c:spPr>
            <c:extLst>
              <c:ext xmlns:c16="http://schemas.microsoft.com/office/drawing/2014/chart" uri="{C3380CC4-5D6E-409C-BE32-E72D297353CC}">
                <c16:uniqueId val="{00000052-FD54-4E5C-B547-8403966F3108}"/>
              </c:ext>
            </c:extLst>
          </c:dPt>
          <c:dPt>
            <c:idx val="4"/>
            <c:bubble3D val="0"/>
            <c:spPr>
              <a:solidFill>
                <a:srgbClr val="D25A00"/>
              </a:solidFill>
              <a:ln w="19050">
                <a:solidFill>
                  <a:schemeClr val="lt1"/>
                </a:solidFill>
              </a:ln>
              <a:effectLst/>
            </c:spPr>
            <c:extLst>
              <c:ext xmlns:c16="http://schemas.microsoft.com/office/drawing/2014/chart" uri="{C3380CC4-5D6E-409C-BE32-E72D297353CC}">
                <c16:uniqueId val="{00000053-FD54-4E5C-B547-8403966F3108}"/>
              </c:ext>
            </c:extLst>
          </c:dPt>
          <c:dPt>
            <c:idx val="5"/>
            <c:bubble3D val="0"/>
            <c:spPr>
              <a:solidFill>
                <a:srgbClr val="D03D02"/>
              </a:solidFill>
              <a:ln w="19050">
                <a:solidFill>
                  <a:schemeClr val="lt1"/>
                </a:solidFill>
              </a:ln>
              <a:effectLst/>
            </c:spPr>
            <c:extLst>
              <c:ext xmlns:c16="http://schemas.microsoft.com/office/drawing/2014/chart" uri="{C3380CC4-5D6E-409C-BE32-E72D297353CC}">
                <c16:uniqueId val="{00000054-FD54-4E5C-B547-8403966F3108}"/>
              </c:ext>
            </c:extLst>
          </c:dPt>
          <c:dPt>
            <c:idx val="6"/>
            <c:bubble3D val="0"/>
            <c:spPr>
              <a:solidFill>
                <a:srgbClr val="DF2203"/>
              </a:solidFill>
              <a:ln w="19050">
                <a:solidFill>
                  <a:schemeClr val="lt1"/>
                </a:solidFill>
              </a:ln>
              <a:effectLst/>
            </c:spPr>
            <c:extLst>
              <c:ext xmlns:c16="http://schemas.microsoft.com/office/drawing/2014/chart" uri="{C3380CC4-5D6E-409C-BE32-E72D297353CC}">
                <c16:uniqueId val="{00000055-FD54-4E5C-B547-8403966F3108}"/>
              </c:ext>
            </c:extLst>
          </c:dPt>
          <c:dPt>
            <c:idx val="7"/>
            <c:bubble3D val="0"/>
            <c:spPr>
              <a:solidFill>
                <a:srgbClr val="930000"/>
              </a:solidFill>
              <a:ln w="19050">
                <a:solidFill>
                  <a:schemeClr val="lt1"/>
                </a:solidFill>
              </a:ln>
              <a:effectLst/>
            </c:spPr>
            <c:extLst>
              <c:ext xmlns:c16="http://schemas.microsoft.com/office/drawing/2014/chart" uri="{C3380CC4-5D6E-409C-BE32-E72D297353CC}">
                <c16:uniqueId val="{00000056-FD54-4E5C-B547-8403966F3108}"/>
              </c:ext>
            </c:extLst>
          </c:dPt>
          <c:dPt>
            <c:idx val="8"/>
            <c:bubble3D val="0"/>
            <c:spPr>
              <a:solidFill>
                <a:srgbClr val="72001A"/>
              </a:solidFill>
              <a:ln w="19050">
                <a:solidFill>
                  <a:schemeClr val="lt1"/>
                </a:solidFill>
              </a:ln>
              <a:effectLst/>
            </c:spPr>
            <c:extLst>
              <c:ext xmlns:c16="http://schemas.microsoft.com/office/drawing/2014/chart" uri="{C3380CC4-5D6E-409C-BE32-E72D297353CC}">
                <c16:uniqueId val="{00000057-FD54-4E5C-B547-8403966F3108}"/>
              </c:ext>
            </c:extLst>
          </c:dPt>
          <c:dPt>
            <c:idx val="9"/>
            <c:bubble3D val="0"/>
            <c:spPr>
              <a:solidFill>
                <a:srgbClr val="6FBCCE"/>
              </a:solidFill>
              <a:ln w="19050">
                <a:solidFill>
                  <a:schemeClr val="lt1"/>
                </a:solidFill>
              </a:ln>
              <a:effectLst/>
            </c:spPr>
            <c:extLst>
              <c:ext xmlns:c16="http://schemas.microsoft.com/office/drawing/2014/chart" uri="{C3380CC4-5D6E-409C-BE32-E72D297353CC}">
                <c16:uniqueId val="{00000058-FD54-4E5C-B547-8403966F3108}"/>
              </c:ext>
            </c:extLst>
          </c:dPt>
          <c:dPt>
            <c:idx val="10"/>
            <c:bubble3D val="0"/>
            <c:spPr>
              <a:solidFill>
                <a:srgbClr val="307B8D"/>
              </a:solidFill>
              <a:ln w="19050">
                <a:solidFill>
                  <a:schemeClr val="lt1"/>
                </a:solidFill>
              </a:ln>
              <a:effectLst/>
            </c:spPr>
            <c:extLst>
              <c:ext xmlns:c16="http://schemas.microsoft.com/office/drawing/2014/chart" uri="{C3380CC4-5D6E-409C-BE32-E72D297353CC}">
                <c16:uniqueId val="{00000059-FD54-4E5C-B547-8403966F3108}"/>
              </c:ext>
            </c:extLst>
          </c:dPt>
          <c:cat>
            <c:strRef>
              <c:f>RESULTAT!$B$63:$B$73</c:f>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f>RESULTAT!$I$63:$I$73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4C-FD54-4E5C-B547-8403966F310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RESULTAT!$C$62</c15:sqref>
                        </c15:formulaRef>
                      </c:ext>
                    </c:extLst>
                    <c:strCache>
                      <c:ptCount val="1"/>
                      <c:pt idx="0">
                        <c:v>Kostnad för tjänsteresor fördelat på färdmedel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1C-4914-B504-B88B8D6FFA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1C-4914-B504-B88B8D6FFA2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E1C-4914-B504-B88B8D6FFA2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E1C-4914-B504-B88B8D6FFA2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E1C-4914-B504-B88B8D6FFA2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E1C-4914-B504-B88B8D6FFA2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E1C-4914-B504-B88B8D6FFA2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E1C-4914-B504-B88B8D6FFA2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E1C-4914-B504-B88B8D6FFA2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E1C-4914-B504-B88B8D6FFA2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E1C-4914-B504-B88B8D6FFA2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CE1C-4914-B504-B88B8D6FFA2B}"/>
                    </c:ext>
                  </c:extLst>
                </c:dPt>
                <c:cat>
                  <c:strRef>
                    <c:extLst>
                      <c:ex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c:ext uri="{02D57815-91ED-43cb-92C2-25804820EDAC}">
                        <c15:formulaRef>
                          <c15:sqref>RESULTAT!$C$63:$C$73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8-CE1C-4914-B504-B88B8D6FFA2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RESULTAT!$D$62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A-CE1C-4914-B504-B88B8D6FFA2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C-CE1C-4914-B504-B88B8D6FFA2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E-CE1C-4914-B504-B88B8D6FFA2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0-CE1C-4914-B504-B88B8D6FFA2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2-CE1C-4914-B504-B88B8D6FFA2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4-CE1C-4914-B504-B88B8D6FFA2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6-CE1C-4914-B504-B88B8D6FFA2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8-CE1C-4914-B504-B88B8D6FFA2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A-CE1C-4914-B504-B88B8D6FFA2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CE1C-4914-B504-B88B8D6FFA2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CE1C-4914-B504-B88B8D6FFA2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CE1C-4914-B504-B88B8D6FFA2B}"/>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RESULTAT!$D$63:$D$73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31-CE1C-4914-B504-B88B8D6FFA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RESULTAT!$E$62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3-CE1C-4914-B504-B88B8D6FFA2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5-CE1C-4914-B504-B88B8D6FFA2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7-CE1C-4914-B504-B88B8D6FFA2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9-CE1C-4914-B504-B88B8D6FFA2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B-CE1C-4914-B504-B88B8D6FFA2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D-CE1C-4914-B504-B88B8D6FFA2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F-CE1C-4914-B504-B88B8D6FFA2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1-CE1C-4914-B504-B88B8D6FFA2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3-CE1C-4914-B504-B88B8D6FFA2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5-CE1C-4914-B504-B88B8D6FFA2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7-CE1C-4914-B504-B88B8D6FFA2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9-CE1C-4914-B504-B88B8D6FFA2B}"/>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RESULTAT!$E$63:$E$73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A-CE1C-4914-B504-B88B8D6FFA2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RESULTAT!$F$62</c15:sqref>
                        </c15:formulaRef>
                      </c:ext>
                    </c:extLst>
                    <c:strCache>
                      <c:ptCount val="1"/>
                      <c:pt idx="0">
                        <c:v>Körsträckor för tjänsteresor fördelat på färdmedel (km)</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F-5B91-43E2-AEB2-1AFC014630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1-5B91-43E2-AEB2-1AFC014630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3-5B91-43E2-AEB2-1AFC014630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5-5B91-43E2-AEB2-1AFC014630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7-5B91-43E2-AEB2-1AFC014630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9-5B91-43E2-AEB2-1AFC014630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B-5B91-43E2-AEB2-1AFC014630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D-5B91-43E2-AEB2-1AFC014630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5B91-43E2-AEB2-1AFC014630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5B91-43E2-AEB2-1AFC014630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3-5B91-43E2-AEB2-1AFC014630ED}"/>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RESULTAT!$F$63:$F$73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49-FD54-4E5C-B547-8403966F310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RESULTAT!$G$62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5-5B91-43E2-AEB2-1AFC014630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7-5B91-43E2-AEB2-1AFC014630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9-5B91-43E2-AEB2-1AFC014630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B-5B91-43E2-AEB2-1AFC014630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D-5B91-43E2-AEB2-1AFC014630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F-5B91-43E2-AEB2-1AFC014630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1-5B91-43E2-AEB2-1AFC014630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3-5B91-43E2-AEB2-1AFC014630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5-5B91-43E2-AEB2-1AFC014630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7-5B91-43E2-AEB2-1AFC014630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B91-43E2-AEB2-1AFC014630ED}"/>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RESULTAT!$G$63:$G$73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A-FD54-4E5C-B547-8403966F310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RESULTAT!$H$62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B-5B91-43E2-AEB2-1AFC014630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D-5B91-43E2-AEB2-1AFC014630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F-5B91-43E2-AEB2-1AFC014630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1-5B91-43E2-AEB2-1AFC014630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3-5B91-43E2-AEB2-1AFC014630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5-5B91-43E2-AEB2-1AFC014630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5B91-43E2-AEB2-1AFC014630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5B91-43E2-AEB2-1AFC014630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B-5B91-43E2-AEB2-1AFC014630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D-5B91-43E2-AEB2-1AFC014630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F-5B91-43E2-AEB2-1AFC014630ED}"/>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RESULTAT!$H$63:$H$73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B-FD54-4E5C-B547-8403966F310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RESULTAT!$J$62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1-5B91-43E2-AEB2-1AFC014630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3-5B91-43E2-AEB2-1AFC014630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5-5B91-43E2-AEB2-1AFC014630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7-5B91-43E2-AEB2-1AFC014630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9-5B91-43E2-AEB2-1AFC014630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B-5B91-43E2-AEB2-1AFC014630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5B91-43E2-AEB2-1AFC014630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F-5B91-43E2-AEB2-1AFC014630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1-5B91-43E2-AEB2-1AFC014630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3-5B91-43E2-AEB2-1AFC014630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5-5B91-43E2-AEB2-1AFC014630ED}"/>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RESULTAT!$J$63:$J$73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D-FD54-4E5C-B547-8403966F310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RESULTAT!$K$62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7-5B91-43E2-AEB2-1AFC014630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9-5B91-43E2-AEB2-1AFC014630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B-5B91-43E2-AEB2-1AFC014630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D-5B91-43E2-AEB2-1AFC014630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F-5B91-43E2-AEB2-1AFC014630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1-5B91-43E2-AEB2-1AFC014630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3-5B91-43E2-AEB2-1AFC014630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5B91-43E2-AEB2-1AFC014630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B91-43E2-AEB2-1AFC014630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B91-43E2-AEB2-1AFC014630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B91-43E2-AEB2-1AFC014630ED}"/>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RESULTAT!$K$63:$K$73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E-FD54-4E5C-B547-8403966F3108}"/>
                  </c:ext>
                </c:extLst>
              </c15:ser>
            </c15:filteredPieSeries>
          </c:ext>
        </c:extLst>
      </c:pieChart>
      <c:spPr>
        <a:noFill/>
        <a:ln>
          <a:noFill/>
        </a:ln>
        <a:effectLst/>
      </c:spPr>
    </c:plotArea>
    <c:legend>
      <c:legendPos val="r"/>
      <c:layout>
        <c:manualLayout>
          <c:xMode val="edge"/>
          <c:yMode val="edge"/>
          <c:x val="0.64297540300804568"/>
          <c:y val="0.16184401709401711"/>
          <c:w val="0.33880293860882882"/>
          <c:h val="0.6085771894817121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9238519472968E-2"/>
          <c:y val="0.18519280205655528"/>
          <c:w val="0.54368101181196005"/>
          <c:h val="0.77710368466152524"/>
        </c:manualLayout>
      </c:layout>
      <c:barChart>
        <c:barDir val="col"/>
        <c:grouping val="clustered"/>
        <c:varyColors val="0"/>
        <c:ser>
          <c:idx val="6"/>
          <c:order val="6"/>
          <c:tx>
            <c:strRef>
              <c:f>RESULTAT!$I$62</c:f>
              <c:strCache>
                <c:ptCount val="1"/>
                <c:pt idx="0">
                  <c:v>CO2-utsläpp från tjänsteresor fördelat på färdmedel (kg CO2)</c:v>
                </c:pt>
              </c:strCache>
            </c:strRef>
          </c:tx>
          <c:spPr>
            <a:solidFill>
              <a:schemeClr val="accent1">
                <a:lumMod val="60000"/>
              </a:schemeClr>
            </a:solidFill>
            <a:ln w="19050">
              <a:solidFill>
                <a:schemeClr val="lt1"/>
              </a:solidFill>
            </a:ln>
            <a:effectLst/>
          </c:spPr>
          <c:invertIfNegative val="0"/>
          <c:dPt>
            <c:idx val="0"/>
            <c:invertIfNegative val="0"/>
            <c:bubble3D val="0"/>
            <c:spPr>
              <a:solidFill>
                <a:srgbClr val="16664E"/>
              </a:solidFill>
              <a:ln w="19050">
                <a:solidFill>
                  <a:schemeClr val="lt1"/>
                </a:solidFill>
              </a:ln>
              <a:effectLst/>
            </c:spPr>
            <c:extLst>
              <c:ext xmlns:c16="http://schemas.microsoft.com/office/drawing/2014/chart" uri="{C3380CC4-5D6E-409C-BE32-E72D297353CC}">
                <c16:uniqueId val="{00000001-C672-452C-92E1-272A648C5B1E}"/>
              </c:ext>
            </c:extLst>
          </c:dPt>
          <c:dPt>
            <c:idx val="1"/>
            <c:invertIfNegative val="0"/>
            <c:bubble3D val="0"/>
            <c:spPr>
              <a:solidFill>
                <a:srgbClr val="80C1AA"/>
              </a:solidFill>
              <a:ln w="19050">
                <a:solidFill>
                  <a:schemeClr val="lt1"/>
                </a:solidFill>
              </a:ln>
              <a:effectLst/>
            </c:spPr>
            <c:extLst>
              <c:ext xmlns:c16="http://schemas.microsoft.com/office/drawing/2014/chart" uri="{C3380CC4-5D6E-409C-BE32-E72D297353CC}">
                <c16:uniqueId val="{00000003-C672-452C-92E1-272A648C5B1E}"/>
              </c:ext>
            </c:extLst>
          </c:dPt>
          <c:dPt>
            <c:idx val="2"/>
            <c:invertIfNegative val="0"/>
            <c:bubble3D val="0"/>
            <c:spPr>
              <a:solidFill>
                <a:srgbClr val="FF9F57"/>
              </a:solidFill>
              <a:ln w="19050">
                <a:solidFill>
                  <a:schemeClr val="lt1"/>
                </a:solidFill>
              </a:ln>
              <a:effectLst/>
            </c:spPr>
            <c:extLst>
              <c:ext xmlns:c16="http://schemas.microsoft.com/office/drawing/2014/chart" uri="{C3380CC4-5D6E-409C-BE32-E72D297353CC}">
                <c16:uniqueId val="{00000005-C672-452C-92E1-272A648C5B1E}"/>
              </c:ext>
            </c:extLst>
          </c:dPt>
          <c:dPt>
            <c:idx val="3"/>
            <c:invertIfNegative val="0"/>
            <c:bubble3D val="0"/>
            <c:spPr>
              <a:solidFill>
                <a:srgbClr val="FF8224"/>
              </a:solidFill>
              <a:ln w="19050">
                <a:solidFill>
                  <a:schemeClr val="lt1"/>
                </a:solidFill>
              </a:ln>
              <a:effectLst/>
            </c:spPr>
            <c:extLst>
              <c:ext xmlns:c16="http://schemas.microsoft.com/office/drawing/2014/chart" uri="{C3380CC4-5D6E-409C-BE32-E72D297353CC}">
                <c16:uniqueId val="{00000007-C672-452C-92E1-272A648C5B1E}"/>
              </c:ext>
            </c:extLst>
          </c:dPt>
          <c:dPt>
            <c:idx val="4"/>
            <c:invertIfNegative val="0"/>
            <c:bubble3D val="0"/>
            <c:spPr>
              <a:solidFill>
                <a:srgbClr val="D25A00"/>
              </a:solidFill>
              <a:ln w="19050">
                <a:solidFill>
                  <a:schemeClr val="lt1"/>
                </a:solidFill>
              </a:ln>
              <a:effectLst/>
            </c:spPr>
            <c:extLst>
              <c:ext xmlns:c16="http://schemas.microsoft.com/office/drawing/2014/chart" uri="{C3380CC4-5D6E-409C-BE32-E72D297353CC}">
                <c16:uniqueId val="{00000009-C672-452C-92E1-272A648C5B1E}"/>
              </c:ext>
            </c:extLst>
          </c:dPt>
          <c:dPt>
            <c:idx val="5"/>
            <c:invertIfNegative val="0"/>
            <c:bubble3D val="0"/>
            <c:spPr>
              <a:solidFill>
                <a:srgbClr val="D03D02"/>
              </a:solidFill>
              <a:ln w="19050">
                <a:solidFill>
                  <a:schemeClr val="lt1"/>
                </a:solidFill>
              </a:ln>
              <a:effectLst/>
            </c:spPr>
            <c:extLst>
              <c:ext xmlns:c16="http://schemas.microsoft.com/office/drawing/2014/chart" uri="{C3380CC4-5D6E-409C-BE32-E72D297353CC}">
                <c16:uniqueId val="{0000000B-C672-452C-92E1-272A648C5B1E}"/>
              </c:ext>
            </c:extLst>
          </c:dPt>
          <c:dPt>
            <c:idx val="6"/>
            <c:invertIfNegative val="0"/>
            <c:bubble3D val="0"/>
            <c:spPr>
              <a:solidFill>
                <a:srgbClr val="DF2203"/>
              </a:solidFill>
              <a:ln w="19050">
                <a:solidFill>
                  <a:schemeClr val="lt1"/>
                </a:solidFill>
              </a:ln>
              <a:effectLst/>
            </c:spPr>
            <c:extLst>
              <c:ext xmlns:c16="http://schemas.microsoft.com/office/drawing/2014/chart" uri="{C3380CC4-5D6E-409C-BE32-E72D297353CC}">
                <c16:uniqueId val="{0000000D-C672-452C-92E1-272A648C5B1E}"/>
              </c:ext>
            </c:extLst>
          </c:dPt>
          <c:dPt>
            <c:idx val="7"/>
            <c:invertIfNegative val="0"/>
            <c:bubble3D val="0"/>
            <c:spPr>
              <a:solidFill>
                <a:srgbClr val="930000"/>
              </a:solidFill>
              <a:ln w="19050">
                <a:solidFill>
                  <a:schemeClr val="lt1"/>
                </a:solidFill>
              </a:ln>
              <a:effectLst/>
            </c:spPr>
            <c:extLst>
              <c:ext xmlns:c16="http://schemas.microsoft.com/office/drawing/2014/chart" uri="{C3380CC4-5D6E-409C-BE32-E72D297353CC}">
                <c16:uniqueId val="{0000000F-C672-452C-92E1-272A648C5B1E}"/>
              </c:ext>
            </c:extLst>
          </c:dPt>
          <c:dPt>
            <c:idx val="8"/>
            <c:invertIfNegative val="0"/>
            <c:bubble3D val="0"/>
            <c:spPr>
              <a:solidFill>
                <a:srgbClr val="72001A"/>
              </a:solidFill>
              <a:ln w="19050">
                <a:solidFill>
                  <a:schemeClr val="lt1"/>
                </a:solidFill>
              </a:ln>
              <a:effectLst/>
            </c:spPr>
            <c:extLst>
              <c:ext xmlns:c16="http://schemas.microsoft.com/office/drawing/2014/chart" uri="{C3380CC4-5D6E-409C-BE32-E72D297353CC}">
                <c16:uniqueId val="{00000011-C672-452C-92E1-272A648C5B1E}"/>
              </c:ext>
            </c:extLst>
          </c:dPt>
          <c:dPt>
            <c:idx val="9"/>
            <c:invertIfNegative val="0"/>
            <c:bubble3D val="0"/>
            <c:spPr>
              <a:solidFill>
                <a:srgbClr val="6FBCCE"/>
              </a:solidFill>
              <a:ln w="19050">
                <a:solidFill>
                  <a:schemeClr val="lt1"/>
                </a:solidFill>
              </a:ln>
              <a:effectLst/>
            </c:spPr>
            <c:extLst>
              <c:ext xmlns:c16="http://schemas.microsoft.com/office/drawing/2014/chart" uri="{C3380CC4-5D6E-409C-BE32-E72D297353CC}">
                <c16:uniqueId val="{00000013-C672-452C-92E1-272A648C5B1E}"/>
              </c:ext>
            </c:extLst>
          </c:dPt>
          <c:dPt>
            <c:idx val="10"/>
            <c:invertIfNegative val="0"/>
            <c:bubble3D val="0"/>
            <c:spPr>
              <a:solidFill>
                <a:srgbClr val="307B8D"/>
              </a:solidFill>
              <a:ln w="19050">
                <a:solidFill>
                  <a:schemeClr val="lt1"/>
                </a:solidFill>
              </a:ln>
              <a:effectLst/>
            </c:spPr>
            <c:extLst>
              <c:ext xmlns:c16="http://schemas.microsoft.com/office/drawing/2014/chart" uri="{C3380CC4-5D6E-409C-BE32-E72D297353CC}">
                <c16:uniqueId val="{00000015-C672-452C-92E1-272A648C5B1E}"/>
              </c:ext>
            </c:extLst>
          </c:dPt>
          <c:cat>
            <c:strRef>
              <c:f>RESULTAT!$B$63:$B$73</c:f>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f>RESULTAT!$I$63:$I$73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6-C672-452C-92E1-272A648C5B1E}"/>
            </c:ext>
          </c:extLst>
        </c:ser>
        <c:dLbls>
          <c:showLegendKey val="0"/>
          <c:showVal val="0"/>
          <c:showCatName val="0"/>
          <c:showSerName val="0"/>
          <c:showPercent val="0"/>
          <c:showBubbleSize val="0"/>
        </c:dLbls>
        <c:gapWidth val="100"/>
        <c:axId val="1086893848"/>
        <c:axId val="1086894504"/>
        <c:extLst>
          <c:ext xmlns:c15="http://schemas.microsoft.com/office/drawing/2012/chart" uri="{02D57815-91ED-43cb-92C2-25804820EDAC}">
            <c15:filteredBarSeries>
              <c15:ser>
                <c:idx val="0"/>
                <c:order val="0"/>
                <c:tx>
                  <c:strRef>
                    <c:extLst>
                      <c:ext uri="{02D57815-91ED-43cb-92C2-25804820EDAC}">
                        <c15:formulaRef>
                          <c15:sqref>RESULTAT!$C$62</c15:sqref>
                        </c15:formulaRef>
                      </c:ext>
                    </c:extLst>
                    <c:strCache>
                      <c:ptCount val="1"/>
                      <c:pt idx="0">
                        <c:v>Kostnad för tjänsteresor fördelat på färdmedel (kr)</c:v>
                      </c:pt>
                    </c:strCache>
                  </c:strRef>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8-C672-452C-92E1-272A648C5B1E}"/>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A-C672-452C-92E1-272A648C5B1E}"/>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C-C672-452C-92E1-272A648C5B1E}"/>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E-C672-452C-92E1-272A648C5B1E}"/>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0-C672-452C-92E1-272A648C5B1E}"/>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2-C672-452C-92E1-272A648C5B1E}"/>
                    </c:ext>
                  </c:extLst>
                </c:dPt>
                <c:dPt>
                  <c:idx val="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4-C672-452C-92E1-272A648C5B1E}"/>
                    </c:ext>
                  </c:extLst>
                </c:dPt>
                <c:dPt>
                  <c:idx val="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6-C672-452C-92E1-272A648C5B1E}"/>
                    </c:ext>
                  </c:extLst>
                </c:dPt>
                <c:dPt>
                  <c:idx val="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8-C672-452C-92E1-272A648C5B1E}"/>
                    </c:ext>
                  </c:extLst>
                </c:dPt>
                <c:dPt>
                  <c:idx val="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A-C672-452C-92E1-272A648C5B1E}"/>
                    </c:ext>
                  </c:extLst>
                </c:dPt>
                <c:dPt>
                  <c:idx val="1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C-C672-452C-92E1-272A648C5B1E}"/>
                    </c:ext>
                  </c:extLst>
                </c:dPt>
                <c:dPt>
                  <c:idx val="1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E-C672-452C-92E1-272A648C5B1E}"/>
                    </c:ext>
                  </c:extLst>
                </c:dPt>
                <c:cat>
                  <c:strRef>
                    <c:extLst>
                      <c:ex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c:ext uri="{02D57815-91ED-43cb-92C2-25804820EDAC}">
                        <c15:formulaRef>
                          <c15:sqref>RESULTAT!$C$63:$C$73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F-C672-452C-92E1-272A648C5B1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RESULTAT!$D$62</c15:sqref>
                        </c15:formulaRef>
                      </c:ext>
                    </c:extLst>
                    <c:strCache>
                      <c:ptCount val="1"/>
                    </c:strCache>
                  </c:strRef>
                </c:tx>
                <c:spPr>
                  <a:solidFill>
                    <a:schemeClr val="accent2"/>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1-C672-452C-92E1-272A648C5B1E}"/>
                    </c:ext>
                  </c:extLst>
                </c:dPt>
                <c:dPt>
                  <c:idx val="1"/>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3-C672-452C-92E1-272A648C5B1E}"/>
                    </c:ext>
                  </c:extLst>
                </c:dPt>
                <c:dPt>
                  <c:idx val="2"/>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5-C672-452C-92E1-272A648C5B1E}"/>
                    </c:ext>
                  </c:extLst>
                </c:dPt>
                <c:dPt>
                  <c:idx val="3"/>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7-C672-452C-92E1-272A648C5B1E}"/>
                    </c:ext>
                  </c:extLst>
                </c:dPt>
                <c:dPt>
                  <c:idx val="4"/>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9-C672-452C-92E1-272A648C5B1E}"/>
                    </c:ext>
                  </c:extLst>
                </c:dPt>
                <c:dPt>
                  <c:idx val="5"/>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B-C672-452C-92E1-272A648C5B1E}"/>
                    </c:ext>
                  </c:extLst>
                </c:dPt>
                <c:dPt>
                  <c:idx val="6"/>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D-C672-452C-92E1-272A648C5B1E}"/>
                    </c:ext>
                  </c:extLst>
                </c:dPt>
                <c:dPt>
                  <c:idx val="7"/>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F-C672-452C-92E1-272A648C5B1E}"/>
                    </c:ext>
                  </c:extLst>
                </c:dPt>
                <c:dPt>
                  <c:idx val="8"/>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C672-452C-92E1-272A648C5B1E}"/>
                    </c:ext>
                  </c:extLst>
                </c:dPt>
                <c:dPt>
                  <c:idx val="9"/>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3-C672-452C-92E1-272A648C5B1E}"/>
                    </c:ext>
                  </c:extLst>
                </c:dPt>
                <c:dPt>
                  <c:idx val="10"/>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C672-452C-92E1-272A648C5B1E}"/>
                    </c:ext>
                  </c:extLst>
                </c:dPt>
                <c:dPt>
                  <c:idx val="11"/>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7-C672-452C-92E1-272A648C5B1E}"/>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RESULTAT!$D$63:$D$73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8-C672-452C-92E1-272A648C5B1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RESULTAT!$E$62</c15:sqref>
                        </c15:formulaRef>
                      </c:ext>
                    </c:extLst>
                    <c:strCache>
                      <c:ptCount val="1"/>
                    </c:strCache>
                  </c:strRef>
                </c:tx>
                <c:spPr>
                  <a:solidFill>
                    <a:schemeClr val="accent3"/>
                  </a:solidFill>
                  <a:ln w="19050">
                    <a:solidFill>
                      <a:schemeClr val="lt1"/>
                    </a:solidFill>
                  </a:ln>
                  <a:effectLst/>
                </c:spPr>
                <c:invertIfNegative val="0"/>
                <c:dPt>
                  <c:idx val="0"/>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A-C672-452C-92E1-272A648C5B1E}"/>
                    </c:ext>
                  </c:extLst>
                </c:dPt>
                <c:dPt>
                  <c:idx val="1"/>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C-C672-452C-92E1-272A648C5B1E}"/>
                    </c:ext>
                  </c:extLst>
                </c:dPt>
                <c:dPt>
                  <c:idx val="2"/>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E-C672-452C-92E1-272A648C5B1E}"/>
                    </c:ext>
                  </c:extLst>
                </c:dPt>
                <c:dPt>
                  <c:idx val="3"/>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0-C672-452C-92E1-272A648C5B1E}"/>
                    </c:ext>
                  </c:extLst>
                </c:dPt>
                <c:dPt>
                  <c:idx val="4"/>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C672-452C-92E1-272A648C5B1E}"/>
                    </c:ext>
                  </c:extLst>
                </c:dPt>
                <c:dPt>
                  <c:idx val="5"/>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4-C672-452C-92E1-272A648C5B1E}"/>
                    </c:ext>
                  </c:extLst>
                </c:dPt>
                <c:dPt>
                  <c:idx val="6"/>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6-C672-452C-92E1-272A648C5B1E}"/>
                    </c:ext>
                  </c:extLst>
                </c:dPt>
                <c:dPt>
                  <c:idx val="7"/>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8-C672-452C-92E1-272A648C5B1E}"/>
                    </c:ext>
                  </c:extLst>
                </c:dPt>
                <c:dPt>
                  <c:idx val="8"/>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A-C672-452C-92E1-272A648C5B1E}"/>
                    </c:ext>
                  </c:extLst>
                </c:dPt>
                <c:dPt>
                  <c:idx val="9"/>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C-C672-452C-92E1-272A648C5B1E}"/>
                    </c:ext>
                  </c:extLst>
                </c:dPt>
                <c:dPt>
                  <c:idx val="10"/>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E-C672-452C-92E1-272A648C5B1E}"/>
                    </c:ext>
                  </c:extLst>
                </c:dPt>
                <c:dPt>
                  <c:idx val="11"/>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0-C672-452C-92E1-272A648C5B1E}"/>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RESULTAT!$E$63:$E$73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61-C672-452C-92E1-272A648C5B1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RESULTAT!$F$62</c15:sqref>
                        </c15:formulaRef>
                      </c:ext>
                    </c:extLst>
                    <c:strCache>
                      <c:ptCount val="1"/>
                      <c:pt idx="0">
                        <c:v>Körsträckor för tjänsteresor fördelat på färdmedel (km)</c:v>
                      </c:pt>
                    </c:strCache>
                  </c:strRef>
                </c:tx>
                <c:spPr>
                  <a:solidFill>
                    <a:schemeClr val="accent4"/>
                  </a:solidFill>
                  <a:ln w="19050">
                    <a:solidFill>
                      <a:schemeClr val="lt1"/>
                    </a:solidFill>
                  </a:ln>
                  <a:effectLst/>
                </c:spPr>
                <c:invertIfNegative val="0"/>
                <c:dPt>
                  <c:idx val="0"/>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3-C672-452C-92E1-272A648C5B1E}"/>
                    </c:ext>
                  </c:extLst>
                </c:dPt>
                <c:dPt>
                  <c:idx val="1"/>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5-C672-452C-92E1-272A648C5B1E}"/>
                    </c:ext>
                  </c:extLst>
                </c:dPt>
                <c:dPt>
                  <c:idx val="2"/>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7-C672-452C-92E1-272A648C5B1E}"/>
                    </c:ext>
                  </c:extLst>
                </c:dPt>
                <c:dPt>
                  <c:idx val="3"/>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9-C672-452C-92E1-272A648C5B1E}"/>
                    </c:ext>
                  </c:extLst>
                </c:dPt>
                <c:dPt>
                  <c:idx val="4"/>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B-C672-452C-92E1-272A648C5B1E}"/>
                    </c:ext>
                  </c:extLst>
                </c:dPt>
                <c:dPt>
                  <c:idx val="5"/>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D-C672-452C-92E1-272A648C5B1E}"/>
                    </c:ext>
                  </c:extLst>
                </c:dPt>
                <c:dPt>
                  <c:idx val="6"/>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F-C672-452C-92E1-272A648C5B1E}"/>
                    </c:ext>
                  </c:extLst>
                </c:dPt>
                <c:dPt>
                  <c:idx val="7"/>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1-C672-452C-92E1-272A648C5B1E}"/>
                    </c:ext>
                  </c:extLst>
                </c:dPt>
                <c:dPt>
                  <c:idx val="8"/>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3-C672-452C-92E1-272A648C5B1E}"/>
                    </c:ext>
                  </c:extLst>
                </c:dPt>
                <c:dPt>
                  <c:idx val="9"/>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C672-452C-92E1-272A648C5B1E}"/>
                    </c:ext>
                  </c:extLst>
                </c:dPt>
                <c:dPt>
                  <c:idx val="10"/>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7-C672-452C-92E1-272A648C5B1E}"/>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RESULTAT!$F$63:$F$73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78-C672-452C-92E1-272A648C5B1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RESULTAT!$G$62</c15:sqref>
                        </c15:formulaRef>
                      </c:ext>
                    </c:extLst>
                    <c:strCache>
                      <c:ptCount val="1"/>
                    </c:strCache>
                  </c:strRef>
                </c:tx>
                <c:spPr>
                  <a:solidFill>
                    <a:schemeClr val="accent5"/>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A-C672-452C-92E1-272A648C5B1E}"/>
                    </c:ext>
                  </c:extLst>
                </c:dPt>
                <c:dPt>
                  <c:idx val="1"/>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C-C672-452C-92E1-272A648C5B1E}"/>
                    </c:ext>
                  </c:extLst>
                </c:dPt>
                <c:dPt>
                  <c:idx val="2"/>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E-C672-452C-92E1-272A648C5B1E}"/>
                    </c:ext>
                  </c:extLst>
                </c:dPt>
                <c:dPt>
                  <c:idx val="3"/>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0-C672-452C-92E1-272A648C5B1E}"/>
                    </c:ext>
                  </c:extLst>
                </c:dPt>
                <c:dPt>
                  <c:idx val="4"/>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C672-452C-92E1-272A648C5B1E}"/>
                    </c:ext>
                  </c:extLst>
                </c:dPt>
                <c:dPt>
                  <c:idx val="5"/>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4-C672-452C-92E1-272A648C5B1E}"/>
                    </c:ext>
                  </c:extLst>
                </c:dPt>
                <c:dPt>
                  <c:idx val="6"/>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6-C672-452C-92E1-272A648C5B1E}"/>
                    </c:ext>
                  </c:extLst>
                </c:dPt>
                <c:dPt>
                  <c:idx val="7"/>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8-C672-452C-92E1-272A648C5B1E}"/>
                    </c:ext>
                  </c:extLst>
                </c:dPt>
                <c:dPt>
                  <c:idx val="8"/>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A-C672-452C-92E1-272A648C5B1E}"/>
                    </c:ext>
                  </c:extLst>
                </c:dPt>
                <c:dPt>
                  <c:idx val="9"/>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C-C672-452C-92E1-272A648C5B1E}"/>
                    </c:ext>
                  </c:extLst>
                </c:dPt>
                <c:dPt>
                  <c:idx val="10"/>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E-C672-452C-92E1-272A648C5B1E}"/>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RESULTAT!$G$63:$G$73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8F-C672-452C-92E1-272A648C5B1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RESULTAT!$H$62</c15:sqref>
                        </c15:formulaRef>
                      </c:ext>
                    </c:extLst>
                    <c:strCache>
                      <c:ptCount val="1"/>
                    </c:strCache>
                  </c:strRef>
                </c:tx>
                <c:spPr>
                  <a:solidFill>
                    <a:schemeClr val="accent6"/>
                  </a:solidFill>
                  <a:ln w="19050">
                    <a:solidFill>
                      <a:schemeClr val="lt1"/>
                    </a:solidFill>
                  </a:ln>
                  <a:effectLst/>
                </c:spPr>
                <c:invertIfNegative val="0"/>
                <c:dPt>
                  <c:idx val="0"/>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1-C672-452C-92E1-272A648C5B1E}"/>
                    </c:ext>
                  </c:extLst>
                </c:dPt>
                <c:dPt>
                  <c:idx val="1"/>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3-C672-452C-92E1-272A648C5B1E}"/>
                    </c:ext>
                  </c:extLst>
                </c:dPt>
                <c:dPt>
                  <c:idx val="2"/>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5-C672-452C-92E1-272A648C5B1E}"/>
                    </c:ext>
                  </c:extLst>
                </c:dPt>
                <c:dPt>
                  <c:idx val="3"/>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7-C672-452C-92E1-272A648C5B1E}"/>
                    </c:ext>
                  </c:extLst>
                </c:dPt>
                <c:dPt>
                  <c:idx val="4"/>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9-C672-452C-92E1-272A648C5B1E}"/>
                    </c:ext>
                  </c:extLst>
                </c:dPt>
                <c:dPt>
                  <c:idx val="5"/>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B-C672-452C-92E1-272A648C5B1E}"/>
                    </c:ext>
                  </c:extLst>
                </c:dPt>
                <c:dPt>
                  <c:idx val="6"/>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D-C672-452C-92E1-272A648C5B1E}"/>
                    </c:ext>
                  </c:extLst>
                </c:dPt>
                <c:dPt>
                  <c:idx val="7"/>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F-C672-452C-92E1-272A648C5B1E}"/>
                    </c:ext>
                  </c:extLst>
                </c:dPt>
                <c:dPt>
                  <c:idx val="8"/>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1-C672-452C-92E1-272A648C5B1E}"/>
                    </c:ext>
                  </c:extLst>
                </c:dPt>
                <c:dPt>
                  <c:idx val="9"/>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3-C672-452C-92E1-272A648C5B1E}"/>
                    </c:ext>
                  </c:extLst>
                </c:dPt>
                <c:dPt>
                  <c:idx val="10"/>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5-C672-452C-92E1-272A648C5B1E}"/>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RESULTAT!$H$63:$H$73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A6-C672-452C-92E1-272A648C5B1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RESULTAT!$J$62</c15:sqref>
                        </c15:formulaRef>
                      </c:ext>
                    </c:extLst>
                    <c:strCache>
                      <c:ptCount val="1"/>
                    </c:strCache>
                  </c:strRef>
                </c:tx>
                <c:spPr>
                  <a:solidFill>
                    <a:schemeClr val="accent2">
                      <a:lumMod val="60000"/>
                    </a:schemeClr>
                  </a:solidFill>
                  <a:ln w="19050">
                    <a:solidFill>
                      <a:schemeClr val="lt1"/>
                    </a:solidFill>
                  </a:ln>
                  <a:effectLst/>
                </c:spPr>
                <c:invertIfNegative val="0"/>
                <c:dPt>
                  <c:idx val="0"/>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C672-452C-92E1-272A648C5B1E}"/>
                    </c:ext>
                  </c:extLst>
                </c:dPt>
                <c:dPt>
                  <c:idx val="1"/>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C672-452C-92E1-272A648C5B1E}"/>
                    </c:ext>
                  </c:extLst>
                </c:dPt>
                <c:dPt>
                  <c:idx val="2"/>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C672-452C-92E1-272A648C5B1E}"/>
                    </c:ext>
                  </c:extLst>
                </c:dPt>
                <c:dPt>
                  <c:idx val="3"/>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C672-452C-92E1-272A648C5B1E}"/>
                    </c:ext>
                  </c:extLst>
                </c:dPt>
                <c:dPt>
                  <c:idx val="4"/>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C672-452C-92E1-272A648C5B1E}"/>
                    </c:ext>
                  </c:extLst>
                </c:dPt>
                <c:dPt>
                  <c:idx val="5"/>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C672-452C-92E1-272A648C5B1E}"/>
                    </c:ext>
                  </c:extLst>
                </c:dPt>
                <c:dPt>
                  <c:idx val="6"/>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C672-452C-92E1-272A648C5B1E}"/>
                    </c:ext>
                  </c:extLst>
                </c:dPt>
                <c:dPt>
                  <c:idx val="7"/>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C672-452C-92E1-272A648C5B1E}"/>
                    </c:ext>
                  </c:extLst>
                </c:dPt>
                <c:dPt>
                  <c:idx val="8"/>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C672-452C-92E1-272A648C5B1E}"/>
                    </c:ext>
                  </c:extLst>
                </c:dPt>
                <c:dPt>
                  <c:idx val="9"/>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C672-452C-92E1-272A648C5B1E}"/>
                    </c:ext>
                  </c:extLst>
                </c:dPt>
                <c:dPt>
                  <c:idx val="10"/>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C672-452C-92E1-272A648C5B1E}"/>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RESULTAT!$J$63:$J$73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BD-C672-452C-92E1-272A648C5B1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RESULTAT!$K$62</c15:sqref>
                        </c15:formulaRef>
                      </c:ext>
                    </c:extLst>
                    <c:strCache>
                      <c:ptCount val="1"/>
                    </c:strCache>
                  </c:strRef>
                </c:tx>
                <c:spPr>
                  <a:solidFill>
                    <a:schemeClr val="accent3">
                      <a:lumMod val="60000"/>
                    </a:schemeClr>
                  </a:solidFill>
                  <a:ln w="19050">
                    <a:solidFill>
                      <a:schemeClr val="lt1"/>
                    </a:solidFill>
                  </a:ln>
                  <a:effectLst/>
                </c:spPr>
                <c:invertIfNegative val="0"/>
                <c:dPt>
                  <c:idx val="0"/>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F-C672-452C-92E1-272A648C5B1E}"/>
                    </c:ext>
                  </c:extLst>
                </c:dPt>
                <c:dPt>
                  <c:idx val="1"/>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1-C672-452C-92E1-272A648C5B1E}"/>
                    </c:ext>
                  </c:extLst>
                </c:dPt>
                <c:dPt>
                  <c:idx val="2"/>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3-C672-452C-92E1-272A648C5B1E}"/>
                    </c:ext>
                  </c:extLst>
                </c:dPt>
                <c:dPt>
                  <c:idx val="3"/>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C672-452C-92E1-272A648C5B1E}"/>
                    </c:ext>
                  </c:extLst>
                </c:dPt>
                <c:dPt>
                  <c:idx val="4"/>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C672-452C-92E1-272A648C5B1E}"/>
                    </c:ext>
                  </c:extLst>
                </c:dPt>
                <c:dPt>
                  <c:idx val="5"/>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C672-452C-92E1-272A648C5B1E}"/>
                    </c:ext>
                  </c:extLst>
                </c:dPt>
                <c:dPt>
                  <c:idx val="6"/>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C672-452C-92E1-272A648C5B1E}"/>
                    </c:ext>
                  </c:extLst>
                </c:dPt>
                <c:dPt>
                  <c:idx val="7"/>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C672-452C-92E1-272A648C5B1E}"/>
                    </c:ext>
                  </c:extLst>
                </c:dPt>
                <c:dPt>
                  <c:idx val="8"/>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C672-452C-92E1-272A648C5B1E}"/>
                    </c:ext>
                  </c:extLst>
                </c:dPt>
                <c:dPt>
                  <c:idx val="9"/>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1-C672-452C-92E1-272A648C5B1E}"/>
                    </c:ext>
                  </c:extLst>
                </c:dPt>
                <c:dPt>
                  <c:idx val="10"/>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C672-452C-92E1-272A648C5B1E}"/>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RESULTAT!$K$63:$K$73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D4-C672-452C-92E1-272A648C5B1E}"/>
                  </c:ext>
                </c:extLst>
              </c15:ser>
            </c15:filteredBarSeries>
          </c:ext>
        </c:extLst>
      </c:barChart>
      <c:catAx>
        <c:axId val="1086893848"/>
        <c:scaling>
          <c:orientation val="minMax"/>
        </c:scaling>
        <c:delete val="1"/>
        <c:axPos val="b"/>
        <c:numFmt formatCode="General" sourceLinked="1"/>
        <c:majorTickMark val="out"/>
        <c:minorTickMark val="none"/>
        <c:tickLblPos val="nextTo"/>
        <c:crossAx val="1086894504"/>
        <c:crosses val="autoZero"/>
        <c:auto val="1"/>
        <c:lblAlgn val="ctr"/>
        <c:lblOffset val="100"/>
        <c:noMultiLvlLbl val="0"/>
      </c:catAx>
      <c:valAx>
        <c:axId val="1086894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86893848"/>
        <c:crosses val="autoZero"/>
        <c:crossBetween val="between"/>
      </c:valAx>
      <c:spPr>
        <a:noFill/>
        <a:ln>
          <a:noFill/>
        </a:ln>
        <a:effectLst/>
      </c:spPr>
    </c:plotArea>
    <c:legend>
      <c:legendPos val="r"/>
      <c:layout>
        <c:manualLayout>
          <c:xMode val="edge"/>
          <c:yMode val="edge"/>
          <c:x val="0.64906825396825396"/>
          <c:y val="0.16184401709401711"/>
          <c:w val="0.32601903876555349"/>
          <c:h val="0.6640598074340964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RESULTAT!$C$62</c:f>
              <c:strCache>
                <c:ptCount val="1"/>
                <c:pt idx="0">
                  <c:v>Kostnad för tjänsteresor fördelat på färdmedel (kr)</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8-C77E-481C-A294-FE14028E5912}"/>
              </c:ext>
            </c:extLst>
          </c:dPt>
          <c:dPt>
            <c:idx val="1"/>
            <c:bubble3D val="0"/>
            <c:spPr>
              <a:solidFill>
                <a:srgbClr val="80C1AA"/>
              </a:solidFill>
              <a:ln w="19050">
                <a:solidFill>
                  <a:schemeClr val="lt1"/>
                </a:solidFill>
              </a:ln>
              <a:effectLst/>
            </c:spPr>
            <c:extLst xmlns:c15="http://schemas.microsoft.com/office/drawing/2012/chart">
              <c:ext xmlns:c16="http://schemas.microsoft.com/office/drawing/2014/chart" uri="{C3380CC4-5D6E-409C-BE32-E72D297353CC}">
                <c16:uniqueId val="{0000001A-C77E-481C-A294-FE14028E5912}"/>
              </c:ext>
            </c:extLst>
          </c:dPt>
          <c:dPt>
            <c:idx val="2"/>
            <c:bubble3D val="0"/>
            <c:spPr>
              <a:solidFill>
                <a:srgbClr val="FF9F57"/>
              </a:solidFill>
              <a:ln w="19050">
                <a:solidFill>
                  <a:schemeClr val="lt1"/>
                </a:solidFill>
              </a:ln>
              <a:effectLst/>
            </c:spPr>
            <c:extLst xmlns:c15="http://schemas.microsoft.com/office/drawing/2012/chart">
              <c:ext xmlns:c16="http://schemas.microsoft.com/office/drawing/2014/chart" uri="{C3380CC4-5D6E-409C-BE32-E72D297353CC}">
                <c16:uniqueId val="{0000001C-C77E-481C-A294-FE14028E5912}"/>
              </c:ext>
            </c:extLst>
          </c:dPt>
          <c:dPt>
            <c:idx val="3"/>
            <c:bubble3D val="0"/>
            <c:spPr>
              <a:solidFill>
                <a:srgbClr val="FF8224"/>
              </a:solidFill>
              <a:ln w="19050">
                <a:solidFill>
                  <a:schemeClr val="lt1"/>
                </a:solidFill>
              </a:ln>
              <a:effectLst/>
            </c:spPr>
            <c:extLst xmlns:c15="http://schemas.microsoft.com/office/drawing/2012/chart">
              <c:ext xmlns:c16="http://schemas.microsoft.com/office/drawing/2014/chart" uri="{C3380CC4-5D6E-409C-BE32-E72D297353CC}">
                <c16:uniqueId val="{0000001E-C77E-481C-A294-FE14028E5912}"/>
              </c:ext>
            </c:extLst>
          </c:dPt>
          <c:dPt>
            <c:idx val="4"/>
            <c:bubble3D val="0"/>
            <c:spPr>
              <a:solidFill>
                <a:srgbClr val="D25A00"/>
              </a:solidFill>
              <a:ln w="19050">
                <a:solidFill>
                  <a:schemeClr val="lt1"/>
                </a:solidFill>
              </a:ln>
              <a:effectLst/>
            </c:spPr>
            <c:extLst xmlns:c15="http://schemas.microsoft.com/office/drawing/2012/chart">
              <c:ext xmlns:c16="http://schemas.microsoft.com/office/drawing/2014/chart" uri="{C3380CC4-5D6E-409C-BE32-E72D297353CC}">
                <c16:uniqueId val="{00000020-C77E-481C-A294-FE14028E5912}"/>
              </c:ext>
            </c:extLst>
          </c:dPt>
          <c:dPt>
            <c:idx val="5"/>
            <c:bubble3D val="0"/>
            <c:spPr>
              <a:solidFill>
                <a:srgbClr val="D03D02"/>
              </a:solidFill>
              <a:ln w="19050">
                <a:solidFill>
                  <a:schemeClr val="lt1"/>
                </a:solidFill>
              </a:ln>
              <a:effectLst/>
            </c:spPr>
            <c:extLst xmlns:c15="http://schemas.microsoft.com/office/drawing/2012/chart">
              <c:ext xmlns:c16="http://schemas.microsoft.com/office/drawing/2014/chart" uri="{C3380CC4-5D6E-409C-BE32-E72D297353CC}">
                <c16:uniqueId val="{00000022-C77E-481C-A294-FE14028E5912}"/>
              </c:ext>
            </c:extLst>
          </c:dPt>
          <c:dPt>
            <c:idx val="6"/>
            <c:bubble3D val="0"/>
            <c:spPr>
              <a:solidFill>
                <a:srgbClr val="DF2203"/>
              </a:solidFill>
              <a:ln w="19050">
                <a:solidFill>
                  <a:schemeClr val="lt1"/>
                </a:solidFill>
              </a:ln>
              <a:effectLst/>
            </c:spPr>
            <c:extLst xmlns:c15="http://schemas.microsoft.com/office/drawing/2012/chart">
              <c:ext xmlns:c16="http://schemas.microsoft.com/office/drawing/2014/chart" uri="{C3380CC4-5D6E-409C-BE32-E72D297353CC}">
                <c16:uniqueId val="{00000024-C77E-481C-A294-FE14028E5912}"/>
              </c:ext>
            </c:extLst>
          </c:dPt>
          <c:dPt>
            <c:idx val="7"/>
            <c:bubble3D val="0"/>
            <c:spPr>
              <a:solidFill>
                <a:srgbClr val="930000"/>
              </a:solidFill>
              <a:ln w="19050">
                <a:solidFill>
                  <a:schemeClr val="lt1"/>
                </a:solidFill>
              </a:ln>
              <a:effectLst/>
            </c:spPr>
            <c:extLst xmlns:c15="http://schemas.microsoft.com/office/drawing/2012/chart">
              <c:ext xmlns:c16="http://schemas.microsoft.com/office/drawing/2014/chart" uri="{C3380CC4-5D6E-409C-BE32-E72D297353CC}">
                <c16:uniqueId val="{00000026-C77E-481C-A294-FE14028E5912}"/>
              </c:ext>
            </c:extLst>
          </c:dPt>
          <c:dPt>
            <c:idx val="8"/>
            <c:bubble3D val="0"/>
            <c:spPr>
              <a:solidFill>
                <a:srgbClr val="72001A"/>
              </a:solidFill>
              <a:ln w="19050">
                <a:solidFill>
                  <a:schemeClr val="lt1"/>
                </a:solidFill>
              </a:ln>
              <a:effectLst/>
            </c:spPr>
            <c:extLst xmlns:c15="http://schemas.microsoft.com/office/drawing/2012/chart">
              <c:ext xmlns:c16="http://schemas.microsoft.com/office/drawing/2014/chart" uri="{C3380CC4-5D6E-409C-BE32-E72D297353CC}">
                <c16:uniqueId val="{00000028-C77E-481C-A294-FE14028E5912}"/>
              </c:ext>
            </c:extLst>
          </c:dPt>
          <c:dPt>
            <c:idx val="9"/>
            <c:bubble3D val="0"/>
            <c:spPr>
              <a:solidFill>
                <a:srgbClr val="6FBCCE"/>
              </a:solidFill>
              <a:ln w="19050">
                <a:solidFill>
                  <a:schemeClr val="lt1"/>
                </a:solidFill>
              </a:ln>
              <a:effectLst/>
            </c:spPr>
            <c:extLst xmlns:c15="http://schemas.microsoft.com/office/drawing/2012/chart">
              <c:ext xmlns:c16="http://schemas.microsoft.com/office/drawing/2014/chart" uri="{C3380CC4-5D6E-409C-BE32-E72D297353CC}">
                <c16:uniqueId val="{0000002A-C77E-481C-A294-FE14028E5912}"/>
              </c:ext>
            </c:extLst>
          </c:dPt>
          <c:dPt>
            <c:idx val="10"/>
            <c:bubble3D val="0"/>
            <c:spPr>
              <a:solidFill>
                <a:srgbClr val="307B8D"/>
              </a:solidFill>
              <a:ln w="19050">
                <a:solidFill>
                  <a:schemeClr val="lt1"/>
                </a:solidFill>
              </a:ln>
              <a:effectLst/>
            </c:spPr>
            <c:extLst xmlns:c15="http://schemas.microsoft.com/office/drawing/2012/chart">
              <c:ext xmlns:c16="http://schemas.microsoft.com/office/drawing/2014/chart" uri="{C3380CC4-5D6E-409C-BE32-E72D297353CC}">
                <c16:uniqueId val="{0000002C-C77E-481C-A294-FE14028E591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C77E-481C-A294-FE14028E5912}"/>
              </c:ext>
            </c:extLst>
          </c:dPt>
          <c:cat>
            <c:strRef>
              <c:f>RESULTAT!$B$63:$B$73</c:f>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extLst xmlns:c15="http://schemas.microsoft.com/office/drawing/2012/chart"/>
            </c:strRef>
          </c:cat>
          <c:val>
            <c:numRef>
              <c:f>RESULTAT!$C$63:$C$73</c:f>
              <c:numCache>
                <c:formatCode>0</c:formatCode>
                <c:ptCount val="11"/>
                <c:pt idx="0">
                  <c:v>0</c:v>
                </c:pt>
                <c:pt idx="1">
                  <c:v>0</c:v>
                </c:pt>
                <c:pt idx="2">
                  <c:v>0</c:v>
                </c:pt>
                <c:pt idx="3">
                  <c:v>0</c:v>
                </c:pt>
                <c:pt idx="4">
                  <c:v>0</c:v>
                </c:pt>
                <c:pt idx="5">
                  <c:v>0</c:v>
                </c:pt>
                <c:pt idx="6">
                  <c:v>0</c:v>
                </c:pt>
                <c:pt idx="7">
                  <c:v>0</c:v>
                </c:pt>
                <c:pt idx="8">
                  <c:v>0</c:v>
                </c:pt>
                <c:pt idx="9">
                  <c:v>0</c:v>
                </c:pt>
                <c:pt idx="10">
                  <c:v>0</c:v>
                </c:pt>
              </c:numCache>
              <c:extLst xmlns:c15="http://schemas.microsoft.com/office/drawing/2012/chart"/>
            </c:numRef>
          </c:val>
          <c:extLst xmlns:c15="http://schemas.microsoft.com/office/drawing/2012/chart">
            <c:ext xmlns:c16="http://schemas.microsoft.com/office/drawing/2014/chart" uri="{C3380CC4-5D6E-409C-BE32-E72D297353CC}">
              <c16:uniqueId val="{0000002F-C77E-481C-A294-FE14028E591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RESULTAT!$D$62</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1-C77E-481C-A294-FE14028E59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3-C77E-481C-A294-FE14028E591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5-C77E-481C-A294-FE14028E591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7-C77E-481C-A294-FE14028E591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9-C77E-481C-A294-FE14028E591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B-C77E-481C-A294-FE14028E591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C77E-481C-A294-FE14028E591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F-C77E-481C-A294-FE14028E591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41-C77E-481C-A294-FE14028E591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43-C77E-481C-A294-FE14028E591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5-C77E-481C-A294-FE14028E591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47-C77E-481C-A294-FE14028E5912}"/>
                    </c:ext>
                  </c:extLst>
                </c:dPt>
                <c:cat>
                  <c:strRef>
                    <c:extLst>
                      <c:ex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c:ext uri="{02D57815-91ED-43cb-92C2-25804820EDAC}">
                        <c15:formulaRef>
                          <c15:sqref>RESULTAT!$D$63:$D$73</c15:sqref>
                        </c15:formulaRef>
                      </c:ext>
                    </c:extLst>
                    <c:numCache>
                      <c:formatCode>General</c:formatCode>
                      <c:ptCount val="11"/>
                    </c:numCache>
                  </c:numRef>
                </c:val>
                <c:extLst>
                  <c:ext xmlns:c16="http://schemas.microsoft.com/office/drawing/2014/chart" uri="{C3380CC4-5D6E-409C-BE32-E72D297353CC}">
                    <c16:uniqueId val="{00000048-C77E-481C-A294-FE14028E591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RESULTAT!$E$62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A-C77E-481C-A294-FE14028E591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C-C77E-481C-A294-FE14028E591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E-C77E-481C-A294-FE14028E591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0-C77E-481C-A294-FE14028E591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2-C77E-481C-A294-FE14028E591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54-C77E-481C-A294-FE14028E591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6-C77E-481C-A294-FE14028E591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8-C77E-481C-A294-FE14028E591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A-C77E-481C-A294-FE14028E591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C-C77E-481C-A294-FE14028E591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E-C77E-481C-A294-FE14028E591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0-C77E-481C-A294-FE14028E591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RESULTAT!$E$63:$E$73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61-C77E-481C-A294-FE14028E5912}"/>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RESULTAT!$F$62</c15:sqref>
                        </c15:formulaRef>
                      </c:ext>
                    </c:extLst>
                    <c:strCache>
                      <c:ptCount val="1"/>
                      <c:pt idx="0">
                        <c:v>Körsträckor för tjänsteresor fördelat på färdmedel (km)</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3-C77E-481C-A294-FE14028E591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5-C77E-481C-A294-FE14028E591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7-C77E-481C-A294-FE14028E591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9-C77E-481C-A294-FE14028E591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B-C77E-481C-A294-FE14028E591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D-C77E-481C-A294-FE14028E591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C77E-481C-A294-FE14028E591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C77E-481C-A294-FE14028E591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3-C77E-481C-A294-FE14028E591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5-C77E-481C-A294-FE14028E591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7-C77E-481C-A294-FE14028E591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RESULTAT!$F$63:$F$73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78-C77E-481C-A294-FE14028E5912}"/>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RESULTAT!$G$62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C77E-481C-A294-FE14028E591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C77E-481C-A294-FE14028E591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C77E-481C-A294-FE14028E591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C77E-481C-A294-FE14028E591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C77E-481C-A294-FE14028E591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4-C77E-481C-A294-FE14028E591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6-C77E-481C-A294-FE14028E591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8-C77E-481C-A294-FE14028E591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A-C77E-481C-A294-FE14028E591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C-C77E-481C-A294-FE14028E591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E-C77E-481C-A294-FE14028E591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RESULTAT!$G$63:$G$73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8F-C77E-481C-A294-FE14028E5912}"/>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RESULTAT!$H$62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1-C77E-481C-A294-FE14028E591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3-C77E-481C-A294-FE14028E591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5-C77E-481C-A294-FE14028E591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7-C77E-481C-A294-FE14028E591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9-C77E-481C-A294-FE14028E591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B-C77E-481C-A294-FE14028E591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D-C77E-481C-A294-FE14028E591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F-C77E-481C-A294-FE14028E591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1-C77E-481C-A294-FE14028E591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3-C77E-481C-A294-FE14028E591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5-C77E-481C-A294-FE14028E591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RESULTAT!$H$63:$H$73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A6-C77E-481C-A294-FE14028E5912}"/>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RESULTAT!$I$62</c15:sqref>
                        </c15:formulaRef>
                      </c:ext>
                    </c:extLst>
                    <c:strCache>
                      <c:ptCount val="1"/>
                      <c:pt idx="0">
                        <c:v>CO2-utsläpp från tjänsteresor fördelat på färdmedel (kg CO2)</c:v>
                      </c:pt>
                    </c:strCache>
                  </c:strRef>
                </c:tx>
                <c:dPt>
                  <c:idx val="0"/>
                  <c:bubble3D val="0"/>
                  <c:spPr>
                    <a:solidFill>
                      <a:srgbClr val="16664E"/>
                    </a:solidFill>
                    <a:ln w="19050">
                      <a:solidFill>
                        <a:schemeClr val="lt1"/>
                      </a:solidFill>
                    </a:ln>
                    <a:effectLst/>
                  </c:spPr>
                  <c:extLst xmlns:c15="http://schemas.microsoft.com/office/drawing/2012/chart">
                    <c:ext xmlns:c16="http://schemas.microsoft.com/office/drawing/2014/chart" uri="{C3380CC4-5D6E-409C-BE32-E72D297353CC}">
                      <c16:uniqueId val="{00000001-C77E-481C-A294-FE14028E5912}"/>
                    </c:ext>
                  </c:extLst>
                </c:dPt>
                <c:dPt>
                  <c:idx val="1"/>
                  <c:bubble3D val="0"/>
                  <c:spPr>
                    <a:solidFill>
                      <a:srgbClr val="80C1AA"/>
                    </a:solidFill>
                    <a:ln w="19050">
                      <a:solidFill>
                        <a:schemeClr val="lt1"/>
                      </a:solidFill>
                    </a:ln>
                    <a:effectLst/>
                  </c:spPr>
                  <c:extLst xmlns:c15="http://schemas.microsoft.com/office/drawing/2012/chart">
                    <c:ext xmlns:c16="http://schemas.microsoft.com/office/drawing/2014/chart" uri="{C3380CC4-5D6E-409C-BE32-E72D297353CC}">
                      <c16:uniqueId val="{00000003-C77E-481C-A294-FE14028E5912}"/>
                    </c:ext>
                  </c:extLst>
                </c:dPt>
                <c:dPt>
                  <c:idx val="2"/>
                  <c:bubble3D val="0"/>
                  <c:spPr>
                    <a:solidFill>
                      <a:srgbClr val="FF9F57"/>
                    </a:solidFill>
                    <a:ln w="19050">
                      <a:solidFill>
                        <a:schemeClr val="lt1"/>
                      </a:solidFill>
                    </a:ln>
                    <a:effectLst/>
                  </c:spPr>
                  <c:extLst xmlns:c15="http://schemas.microsoft.com/office/drawing/2012/chart">
                    <c:ext xmlns:c16="http://schemas.microsoft.com/office/drawing/2014/chart" uri="{C3380CC4-5D6E-409C-BE32-E72D297353CC}">
                      <c16:uniqueId val="{00000005-C77E-481C-A294-FE14028E5912}"/>
                    </c:ext>
                  </c:extLst>
                </c:dPt>
                <c:dPt>
                  <c:idx val="3"/>
                  <c:bubble3D val="0"/>
                  <c:spPr>
                    <a:solidFill>
                      <a:srgbClr val="FF8224"/>
                    </a:solidFill>
                    <a:ln w="19050">
                      <a:solidFill>
                        <a:schemeClr val="lt1"/>
                      </a:solidFill>
                    </a:ln>
                    <a:effectLst/>
                  </c:spPr>
                  <c:extLst xmlns:c15="http://schemas.microsoft.com/office/drawing/2012/chart">
                    <c:ext xmlns:c16="http://schemas.microsoft.com/office/drawing/2014/chart" uri="{C3380CC4-5D6E-409C-BE32-E72D297353CC}">
                      <c16:uniqueId val="{00000007-C77E-481C-A294-FE14028E5912}"/>
                    </c:ext>
                  </c:extLst>
                </c:dPt>
                <c:dPt>
                  <c:idx val="4"/>
                  <c:bubble3D val="0"/>
                  <c:spPr>
                    <a:solidFill>
                      <a:srgbClr val="D25A00"/>
                    </a:solidFill>
                    <a:ln w="19050">
                      <a:solidFill>
                        <a:schemeClr val="lt1"/>
                      </a:solidFill>
                    </a:ln>
                    <a:effectLst/>
                  </c:spPr>
                  <c:extLst xmlns:c15="http://schemas.microsoft.com/office/drawing/2012/chart">
                    <c:ext xmlns:c16="http://schemas.microsoft.com/office/drawing/2014/chart" uri="{C3380CC4-5D6E-409C-BE32-E72D297353CC}">
                      <c16:uniqueId val="{00000009-C77E-481C-A294-FE14028E5912}"/>
                    </c:ext>
                  </c:extLst>
                </c:dPt>
                <c:dPt>
                  <c:idx val="5"/>
                  <c:bubble3D val="0"/>
                  <c:spPr>
                    <a:solidFill>
                      <a:srgbClr val="D03D02"/>
                    </a:solidFill>
                    <a:ln w="19050">
                      <a:solidFill>
                        <a:schemeClr val="lt1"/>
                      </a:solidFill>
                    </a:ln>
                    <a:effectLst/>
                  </c:spPr>
                  <c:extLst xmlns:c15="http://schemas.microsoft.com/office/drawing/2012/chart">
                    <c:ext xmlns:c16="http://schemas.microsoft.com/office/drawing/2014/chart" uri="{C3380CC4-5D6E-409C-BE32-E72D297353CC}">
                      <c16:uniqueId val="{0000000B-C77E-481C-A294-FE14028E5912}"/>
                    </c:ext>
                  </c:extLst>
                </c:dPt>
                <c:dPt>
                  <c:idx val="6"/>
                  <c:bubble3D val="0"/>
                  <c:spPr>
                    <a:solidFill>
                      <a:srgbClr val="DF2203"/>
                    </a:solidFill>
                    <a:ln w="19050">
                      <a:solidFill>
                        <a:schemeClr val="lt1"/>
                      </a:solidFill>
                    </a:ln>
                    <a:effectLst/>
                  </c:spPr>
                  <c:extLst xmlns:c15="http://schemas.microsoft.com/office/drawing/2012/chart">
                    <c:ext xmlns:c16="http://schemas.microsoft.com/office/drawing/2014/chart" uri="{C3380CC4-5D6E-409C-BE32-E72D297353CC}">
                      <c16:uniqueId val="{0000000D-C77E-481C-A294-FE14028E5912}"/>
                    </c:ext>
                  </c:extLst>
                </c:dPt>
                <c:dPt>
                  <c:idx val="7"/>
                  <c:bubble3D val="0"/>
                  <c:spPr>
                    <a:solidFill>
                      <a:srgbClr val="930000"/>
                    </a:solidFill>
                    <a:ln w="19050">
                      <a:solidFill>
                        <a:schemeClr val="lt1"/>
                      </a:solidFill>
                    </a:ln>
                    <a:effectLst/>
                  </c:spPr>
                  <c:extLst xmlns:c15="http://schemas.microsoft.com/office/drawing/2012/chart">
                    <c:ext xmlns:c16="http://schemas.microsoft.com/office/drawing/2014/chart" uri="{C3380CC4-5D6E-409C-BE32-E72D297353CC}">
                      <c16:uniqueId val="{0000000F-C77E-481C-A294-FE14028E5912}"/>
                    </c:ext>
                  </c:extLst>
                </c:dPt>
                <c:dPt>
                  <c:idx val="8"/>
                  <c:bubble3D val="0"/>
                  <c:spPr>
                    <a:solidFill>
                      <a:srgbClr val="72001A"/>
                    </a:solidFill>
                    <a:ln w="19050">
                      <a:solidFill>
                        <a:schemeClr val="lt1"/>
                      </a:solidFill>
                    </a:ln>
                    <a:effectLst/>
                  </c:spPr>
                  <c:extLst xmlns:c15="http://schemas.microsoft.com/office/drawing/2012/chart">
                    <c:ext xmlns:c16="http://schemas.microsoft.com/office/drawing/2014/chart" uri="{C3380CC4-5D6E-409C-BE32-E72D297353CC}">
                      <c16:uniqueId val="{00000011-C77E-481C-A294-FE14028E5912}"/>
                    </c:ext>
                  </c:extLst>
                </c:dPt>
                <c:dPt>
                  <c:idx val="9"/>
                  <c:bubble3D val="0"/>
                  <c:spPr>
                    <a:solidFill>
                      <a:srgbClr val="6FBCCE"/>
                    </a:solidFill>
                    <a:ln w="19050">
                      <a:solidFill>
                        <a:schemeClr val="lt1"/>
                      </a:solidFill>
                    </a:ln>
                    <a:effectLst/>
                  </c:spPr>
                  <c:extLst xmlns:c15="http://schemas.microsoft.com/office/drawing/2012/chart">
                    <c:ext xmlns:c16="http://schemas.microsoft.com/office/drawing/2014/chart" uri="{C3380CC4-5D6E-409C-BE32-E72D297353CC}">
                      <c16:uniqueId val="{00000013-C77E-481C-A294-FE14028E5912}"/>
                    </c:ext>
                  </c:extLst>
                </c:dPt>
                <c:dPt>
                  <c:idx val="10"/>
                  <c:bubble3D val="0"/>
                  <c:spPr>
                    <a:solidFill>
                      <a:srgbClr val="307B8D"/>
                    </a:solidFill>
                    <a:ln w="19050">
                      <a:solidFill>
                        <a:schemeClr val="lt1"/>
                      </a:solidFill>
                    </a:ln>
                    <a:effectLst/>
                  </c:spPr>
                  <c:extLst xmlns:c15="http://schemas.microsoft.com/office/drawing/2012/chart">
                    <c:ext xmlns:c16="http://schemas.microsoft.com/office/drawing/2014/chart" uri="{C3380CC4-5D6E-409C-BE32-E72D297353CC}">
                      <c16:uniqueId val="{00000015-C77E-481C-A294-FE14028E591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RESULTAT!$I$63:$I$73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6-C77E-481C-A294-FE14028E5912}"/>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RESULTAT!$J$62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8-C77E-481C-A294-FE14028E591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A-C77E-481C-A294-FE14028E591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C-C77E-481C-A294-FE14028E591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E-C77E-481C-A294-FE14028E591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0-C77E-481C-A294-FE14028E591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2-C77E-481C-A294-FE14028E591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C77E-481C-A294-FE14028E591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C77E-481C-A294-FE14028E591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C77E-481C-A294-FE14028E591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C77E-481C-A294-FE14028E591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C77E-481C-A294-FE14028E591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RESULTAT!$J$63:$J$73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BD-C77E-481C-A294-FE14028E5912}"/>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RESULTAT!$K$62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F-C77E-481C-A294-FE14028E591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1-C77E-481C-A294-FE14028E591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3-C77E-481C-A294-FE14028E591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5-C77E-481C-A294-FE14028E591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7-C77E-481C-A294-FE14028E591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9-C77E-481C-A294-FE14028E591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C77E-481C-A294-FE14028E591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C77E-481C-A294-FE14028E591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C77E-481C-A294-FE14028E591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1-C77E-481C-A294-FE14028E591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C77E-481C-A294-FE14028E591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RESULTAT!$K$63:$K$73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D4-C77E-481C-A294-FE14028E5912}"/>
                  </c:ext>
                </c:extLst>
              </c15:ser>
            </c15:filteredPieSeries>
          </c:ext>
        </c:extLst>
      </c:pieChart>
      <c:spPr>
        <a:noFill/>
        <a:ln>
          <a:noFill/>
        </a:ln>
        <a:effectLst/>
      </c:spPr>
    </c:plotArea>
    <c:legend>
      <c:legendPos val="r"/>
      <c:layout>
        <c:manualLayout>
          <c:xMode val="edge"/>
          <c:yMode val="edge"/>
          <c:x val="0.64297540300804568"/>
          <c:y val="0.16184401709401711"/>
          <c:w val="0.33880293860882882"/>
          <c:h val="0.6085771894817121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3"/>
          <c:order val="3"/>
          <c:tx>
            <c:strRef>
              <c:f>RESULTAT!$F$62</c:f>
              <c:strCache>
                <c:ptCount val="1"/>
                <c:pt idx="0">
                  <c:v>Körsträckor för tjänsteresor fördelat på färdmedel (km)</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63-C124-4FC7-84EF-AE4E29F69852}"/>
              </c:ext>
            </c:extLst>
          </c:dPt>
          <c:dPt>
            <c:idx val="1"/>
            <c:bubble3D val="0"/>
            <c:spPr>
              <a:solidFill>
                <a:srgbClr val="80C1AA"/>
              </a:solidFill>
              <a:ln w="19050">
                <a:solidFill>
                  <a:schemeClr val="lt1"/>
                </a:solidFill>
              </a:ln>
              <a:effectLst/>
            </c:spPr>
            <c:extLst>
              <c:ext xmlns:c16="http://schemas.microsoft.com/office/drawing/2014/chart" uri="{C3380CC4-5D6E-409C-BE32-E72D297353CC}">
                <c16:uniqueId val="{00000065-C124-4FC7-84EF-AE4E29F69852}"/>
              </c:ext>
            </c:extLst>
          </c:dPt>
          <c:dPt>
            <c:idx val="2"/>
            <c:bubble3D val="0"/>
            <c:spPr>
              <a:solidFill>
                <a:srgbClr val="FF9F57"/>
              </a:solidFill>
              <a:ln w="19050">
                <a:solidFill>
                  <a:schemeClr val="lt1"/>
                </a:solidFill>
              </a:ln>
              <a:effectLst/>
            </c:spPr>
            <c:extLst>
              <c:ext xmlns:c16="http://schemas.microsoft.com/office/drawing/2014/chart" uri="{C3380CC4-5D6E-409C-BE32-E72D297353CC}">
                <c16:uniqueId val="{00000067-C124-4FC7-84EF-AE4E29F69852}"/>
              </c:ext>
            </c:extLst>
          </c:dPt>
          <c:dPt>
            <c:idx val="3"/>
            <c:bubble3D val="0"/>
            <c:spPr>
              <a:solidFill>
                <a:srgbClr val="FF8224"/>
              </a:solidFill>
              <a:ln w="19050">
                <a:solidFill>
                  <a:schemeClr val="lt1"/>
                </a:solidFill>
              </a:ln>
              <a:effectLst/>
            </c:spPr>
            <c:extLst>
              <c:ext xmlns:c16="http://schemas.microsoft.com/office/drawing/2014/chart" uri="{C3380CC4-5D6E-409C-BE32-E72D297353CC}">
                <c16:uniqueId val="{00000069-C124-4FC7-84EF-AE4E29F69852}"/>
              </c:ext>
            </c:extLst>
          </c:dPt>
          <c:dPt>
            <c:idx val="4"/>
            <c:bubble3D val="0"/>
            <c:spPr>
              <a:solidFill>
                <a:srgbClr val="D25A00"/>
              </a:solidFill>
              <a:ln w="19050">
                <a:solidFill>
                  <a:schemeClr val="lt1"/>
                </a:solidFill>
              </a:ln>
              <a:effectLst/>
            </c:spPr>
            <c:extLst>
              <c:ext xmlns:c16="http://schemas.microsoft.com/office/drawing/2014/chart" uri="{C3380CC4-5D6E-409C-BE32-E72D297353CC}">
                <c16:uniqueId val="{0000006B-C124-4FC7-84EF-AE4E29F69852}"/>
              </c:ext>
            </c:extLst>
          </c:dPt>
          <c:dPt>
            <c:idx val="5"/>
            <c:bubble3D val="0"/>
            <c:spPr>
              <a:solidFill>
                <a:srgbClr val="D03D02"/>
              </a:solidFill>
              <a:ln w="19050">
                <a:solidFill>
                  <a:schemeClr val="lt1"/>
                </a:solidFill>
              </a:ln>
              <a:effectLst/>
            </c:spPr>
            <c:extLst>
              <c:ext xmlns:c16="http://schemas.microsoft.com/office/drawing/2014/chart" uri="{C3380CC4-5D6E-409C-BE32-E72D297353CC}">
                <c16:uniqueId val="{0000006D-C124-4FC7-84EF-AE4E29F69852}"/>
              </c:ext>
            </c:extLst>
          </c:dPt>
          <c:dPt>
            <c:idx val="6"/>
            <c:bubble3D val="0"/>
            <c:spPr>
              <a:solidFill>
                <a:srgbClr val="DF2203"/>
              </a:solidFill>
              <a:ln w="19050">
                <a:solidFill>
                  <a:schemeClr val="lt1"/>
                </a:solidFill>
              </a:ln>
              <a:effectLst/>
            </c:spPr>
            <c:extLst>
              <c:ext xmlns:c16="http://schemas.microsoft.com/office/drawing/2014/chart" uri="{C3380CC4-5D6E-409C-BE32-E72D297353CC}">
                <c16:uniqueId val="{0000006F-C124-4FC7-84EF-AE4E29F69852}"/>
              </c:ext>
            </c:extLst>
          </c:dPt>
          <c:dPt>
            <c:idx val="7"/>
            <c:bubble3D val="0"/>
            <c:spPr>
              <a:solidFill>
                <a:srgbClr val="930000"/>
              </a:solidFill>
              <a:ln w="19050">
                <a:solidFill>
                  <a:schemeClr val="lt1"/>
                </a:solidFill>
              </a:ln>
              <a:effectLst/>
            </c:spPr>
            <c:extLst>
              <c:ext xmlns:c16="http://schemas.microsoft.com/office/drawing/2014/chart" uri="{C3380CC4-5D6E-409C-BE32-E72D297353CC}">
                <c16:uniqueId val="{00000071-C124-4FC7-84EF-AE4E29F69852}"/>
              </c:ext>
            </c:extLst>
          </c:dPt>
          <c:dPt>
            <c:idx val="8"/>
            <c:bubble3D val="0"/>
            <c:spPr>
              <a:solidFill>
                <a:srgbClr val="72001A"/>
              </a:solidFill>
              <a:ln w="19050">
                <a:solidFill>
                  <a:schemeClr val="lt1"/>
                </a:solidFill>
              </a:ln>
              <a:effectLst/>
            </c:spPr>
            <c:extLst>
              <c:ext xmlns:c16="http://schemas.microsoft.com/office/drawing/2014/chart" uri="{C3380CC4-5D6E-409C-BE32-E72D297353CC}">
                <c16:uniqueId val="{00000073-C124-4FC7-84EF-AE4E29F69852}"/>
              </c:ext>
            </c:extLst>
          </c:dPt>
          <c:dPt>
            <c:idx val="9"/>
            <c:bubble3D val="0"/>
            <c:spPr>
              <a:solidFill>
                <a:srgbClr val="6FBCCE"/>
              </a:solidFill>
              <a:ln w="19050">
                <a:solidFill>
                  <a:schemeClr val="lt1"/>
                </a:solidFill>
              </a:ln>
              <a:effectLst/>
            </c:spPr>
            <c:extLst>
              <c:ext xmlns:c16="http://schemas.microsoft.com/office/drawing/2014/chart" uri="{C3380CC4-5D6E-409C-BE32-E72D297353CC}">
                <c16:uniqueId val="{00000075-C124-4FC7-84EF-AE4E29F69852}"/>
              </c:ext>
            </c:extLst>
          </c:dPt>
          <c:dPt>
            <c:idx val="10"/>
            <c:bubble3D val="0"/>
            <c:spPr>
              <a:solidFill>
                <a:srgbClr val="307B8D"/>
              </a:solidFill>
              <a:ln w="19050">
                <a:solidFill>
                  <a:schemeClr val="lt1"/>
                </a:solidFill>
              </a:ln>
              <a:effectLst/>
            </c:spPr>
            <c:extLst>
              <c:ext xmlns:c16="http://schemas.microsoft.com/office/drawing/2014/chart" uri="{C3380CC4-5D6E-409C-BE32-E72D297353CC}">
                <c16:uniqueId val="{00000077-C124-4FC7-84EF-AE4E29F69852}"/>
              </c:ext>
            </c:extLst>
          </c:dPt>
          <c:cat>
            <c:strRef>
              <c:f>RESULTAT!$B$63:$B$73</c:f>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extLst xmlns:c15="http://schemas.microsoft.com/office/drawing/2012/chart"/>
            </c:strRef>
          </c:cat>
          <c:val>
            <c:numRef>
              <c:f>RESULTAT!$F$63:$F$73</c:f>
              <c:numCache>
                <c:formatCode>0</c:formatCode>
                <c:ptCount val="11"/>
                <c:pt idx="0">
                  <c:v>0</c:v>
                </c:pt>
                <c:pt idx="1">
                  <c:v>0</c:v>
                </c:pt>
                <c:pt idx="2">
                  <c:v>0</c:v>
                </c:pt>
                <c:pt idx="3">
                  <c:v>0</c:v>
                </c:pt>
                <c:pt idx="4">
                  <c:v>0</c:v>
                </c:pt>
                <c:pt idx="5">
                  <c:v>0</c:v>
                </c:pt>
                <c:pt idx="6">
                  <c:v>0</c:v>
                </c:pt>
                <c:pt idx="7">
                  <c:v>0</c:v>
                </c:pt>
                <c:pt idx="8">
                  <c:v>0</c:v>
                </c:pt>
                <c:pt idx="9">
                  <c:v>0</c:v>
                </c:pt>
                <c:pt idx="10">
                  <c:v>0</c:v>
                </c:pt>
              </c:numCache>
              <c:extLst xmlns:c15="http://schemas.microsoft.com/office/drawing/2012/chart"/>
            </c:numRef>
          </c:val>
          <c:extLst xmlns:c15="http://schemas.microsoft.com/office/drawing/2012/chart">
            <c:ext xmlns:c16="http://schemas.microsoft.com/office/drawing/2014/chart" uri="{C3380CC4-5D6E-409C-BE32-E72D297353CC}">
              <c16:uniqueId val="{00000078-C124-4FC7-84EF-AE4E29F6985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RESULTAT!$C$62</c15:sqref>
                        </c15:formulaRef>
                      </c:ext>
                    </c:extLst>
                    <c:strCache>
                      <c:ptCount val="1"/>
                      <c:pt idx="0">
                        <c:v>Kostnad för tjänsteresor fördelat på färdmedel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8-C124-4FC7-84EF-AE4E29F698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A-C124-4FC7-84EF-AE4E29F698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C-C124-4FC7-84EF-AE4E29F6985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E-C124-4FC7-84EF-AE4E29F6985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0-C124-4FC7-84EF-AE4E29F6985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2-C124-4FC7-84EF-AE4E29F6985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4-C124-4FC7-84EF-AE4E29F6985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6-C124-4FC7-84EF-AE4E29F6985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8-C124-4FC7-84EF-AE4E29F6985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A-C124-4FC7-84EF-AE4E29F6985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C-C124-4FC7-84EF-AE4E29F6985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E-C124-4FC7-84EF-AE4E29F69852}"/>
                    </c:ext>
                  </c:extLst>
                </c:dPt>
                <c:cat>
                  <c:strRef>
                    <c:extLst>
                      <c:ex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c:ext uri="{02D57815-91ED-43cb-92C2-25804820EDAC}">
                        <c15:formulaRef>
                          <c15:sqref>RESULTAT!$C$63:$C$73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F-C124-4FC7-84EF-AE4E29F6985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RESULTAT!$D$62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1-C124-4FC7-84EF-AE4E29F6985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3-C124-4FC7-84EF-AE4E29F6985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5-C124-4FC7-84EF-AE4E29F6985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7-C124-4FC7-84EF-AE4E29F6985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9-C124-4FC7-84EF-AE4E29F6985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B-C124-4FC7-84EF-AE4E29F6985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D-C124-4FC7-84EF-AE4E29F6985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F-C124-4FC7-84EF-AE4E29F6985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1-C124-4FC7-84EF-AE4E29F6985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3-C124-4FC7-84EF-AE4E29F6985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5-C124-4FC7-84EF-AE4E29F6985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7-C124-4FC7-84EF-AE4E29F6985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RESULTAT!$D$63:$D$73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8-C124-4FC7-84EF-AE4E29F6985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RESULTAT!$E$62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A-C124-4FC7-84EF-AE4E29F6985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C-C124-4FC7-84EF-AE4E29F6985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E-C124-4FC7-84EF-AE4E29F6985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0-C124-4FC7-84EF-AE4E29F6985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2-C124-4FC7-84EF-AE4E29F6985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54-C124-4FC7-84EF-AE4E29F6985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6-C124-4FC7-84EF-AE4E29F6985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8-C124-4FC7-84EF-AE4E29F6985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A-C124-4FC7-84EF-AE4E29F6985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C-C124-4FC7-84EF-AE4E29F6985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E-C124-4FC7-84EF-AE4E29F6985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0-C124-4FC7-84EF-AE4E29F6985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RESULTAT!$E$63:$E$73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61-C124-4FC7-84EF-AE4E29F69852}"/>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RESULTAT!$G$62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C124-4FC7-84EF-AE4E29F6985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C124-4FC7-84EF-AE4E29F6985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C124-4FC7-84EF-AE4E29F6985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C124-4FC7-84EF-AE4E29F6985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C124-4FC7-84EF-AE4E29F6985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4-C124-4FC7-84EF-AE4E29F6985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6-C124-4FC7-84EF-AE4E29F6985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8-C124-4FC7-84EF-AE4E29F6985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A-C124-4FC7-84EF-AE4E29F6985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C-C124-4FC7-84EF-AE4E29F6985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E-C124-4FC7-84EF-AE4E29F6985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RESULTAT!$G$63:$G$73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8F-C124-4FC7-84EF-AE4E29F69852}"/>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RESULTAT!$H$62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1-C124-4FC7-84EF-AE4E29F6985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3-C124-4FC7-84EF-AE4E29F6985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5-C124-4FC7-84EF-AE4E29F6985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7-C124-4FC7-84EF-AE4E29F6985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9-C124-4FC7-84EF-AE4E29F6985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B-C124-4FC7-84EF-AE4E29F6985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D-C124-4FC7-84EF-AE4E29F6985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F-C124-4FC7-84EF-AE4E29F6985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1-C124-4FC7-84EF-AE4E29F6985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3-C124-4FC7-84EF-AE4E29F6985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5-C124-4FC7-84EF-AE4E29F6985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RESULTAT!$H$63:$H$73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A6-C124-4FC7-84EF-AE4E29F69852}"/>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RESULTAT!$I$62</c15:sqref>
                        </c15:formulaRef>
                      </c:ext>
                    </c:extLst>
                    <c:strCache>
                      <c:ptCount val="1"/>
                      <c:pt idx="0">
                        <c:v>CO2-utsläpp från tjänsteresor fördelat på färdmedel (kg CO2)</c:v>
                      </c:pt>
                    </c:strCache>
                  </c:strRef>
                </c:tx>
                <c:dPt>
                  <c:idx val="0"/>
                  <c:bubble3D val="0"/>
                  <c:spPr>
                    <a:solidFill>
                      <a:srgbClr val="16664E"/>
                    </a:solidFill>
                    <a:ln w="19050">
                      <a:solidFill>
                        <a:schemeClr val="lt1"/>
                      </a:solidFill>
                    </a:ln>
                    <a:effectLst/>
                  </c:spPr>
                  <c:extLst xmlns:c15="http://schemas.microsoft.com/office/drawing/2012/chart">
                    <c:ext xmlns:c16="http://schemas.microsoft.com/office/drawing/2014/chart" uri="{C3380CC4-5D6E-409C-BE32-E72D297353CC}">
                      <c16:uniqueId val="{00000001-C124-4FC7-84EF-AE4E29F69852}"/>
                    </c:ext>
                  </c:extLst>
                </c:dPt>
                <c:dPt>
                  <c:idx val="1"/>
                  <c:bubble3D val="0"/>
                  <c:spPr>
                    <a:solidFill>
                      <a:srgbClr val="80C1AA"/>
                    </a:solidFill>
                    <a:ln w="19050">
                      <a:solidFill>
                        <a:schemeClr val="lt1"/>
                      </a:solidFill>
                    </a:ln>
                    <a:effectLst/>
                  </c:spPr>
                  <c:extLst xmlns:c15="http://schemas.microsoft.com/office/drawing/2012/chart">
                    <c:ext xmlns:c16="http://schemas.microsoft.com/office/drawing/2014/chart" uri="{C3380CC4-5D6E-409C-BE32-E72D297353CC}">
                      <c16:uniqueId val="{00000003-C124-4FC7-84EF-AE4E29F69852}"/>
                    </c:ext>
                  </c:extLst>
                </c:dPt>
                <c:dPt>
                  <c:idx val="2"/>
                  <c:bubble3D val="0"/>
                  <c:spPr>
                    <a:solidFill>
                      <a:srgbClr val="FF9F57"/>
                    </a:solidFill>
                    <a:ln w="19050">
                      <a:solidFill>
                        <a:schemeClr val="lt1"/>
                      </a:solidFill>
                    </a:ln>
                    <a:effectLst/>
                  </c:spPr>
                  <c:extLst xmlns:c15="http://schemas.microsoft.com/office/drawing/2012/chart">
                    <c:ext xmlns:c16="http://schemas.microsoft.com/office/drawing/2014/chart" uri="{C3380CC4-5D6E-409C-BE32-E72D297353CC}">
                      <c16:uniqueId val="{00000005-C124-4FC7-84EF-AE4E29F69852}"/>
                    </c:ext>
                  </c:extLst>
                </c:dPt>
                <c:dPt>
                  <c:idx val="3"/>
                  <c:bubble3D val="0"/>
                  <c:spPr>
                    <a:solidFill>
                      <a:srgbClr val="FF8224"/>
                    </a:solidFill>
                    <a:ln w="19050">
                      <a:solidFill>
                        <a:schemeClr val="lt1"/>
                      </a:solidFill>
                    </a:ln>
                    <a:effectLst/>
                  </c:spPr>
                  <c:extLst xmlns:c15="http://schemas.microsoft.com/office/drawing/2012/chart">
                    <c:ext xmlns:c16="http://schemas.microsoft.com/office/drawing/2014/chart" uri="{C3380CC4-5D6E-409C-BE32-E72D297353CC}">
                      <c16:uniqueId val="{00000007-C124-4FC7-84EF-AE4E29F69852}"/>
                    </c:ext>
                  </c:extLst>
                </c:dPt>
                <c:dPt>
                  <c:idx val="4"/>
                  <c:bubble3D val="0"/>
                  <c:spPr>
                    <a:solidFill>
                      <a:srgbClr val="D25A00"/>
                    </a:solidFill>
                    <a:ln w="19050">
                      <a:solidFill>
                        <a:schemeClr val="lt1"/>
                      </a:solidFill>
                    </a:ln>
                    <a:effectLst/>
                  </c:spPr>
                  <c:extLst xmlns:c15="http://schemas.microsoft.com/office/drawing/2012/chart">
                    <c:ext xmlns:c16="http://schemas.microsoft.com/office/drawing/2014/chart" uri="{C3380CC4-5D6E-409C-BE32-E72D297353CC}">
                      <c16:uniqueId val="{00000009-C124-4FC7-84EF-AE4E29F69852}"/>
                    </c:ext>
                  </c:extLst>
                </c:dPt>
                <c:dPt>
                  <c:idx val="5"/>
                  <c:bubble3D val="0"/>
                  <c:spPr>
                    <a:solidFill>
                      <a:srgbClr val="D03D02"/>
                    </a:solidFill>
                    <a:ln w="19050">
                      <a:solidFill>
                        <a:schemeClr val="lt1"/>
                      </a:solidFill>
                    </a:ln>
                    <a:effectLst/>
                  </c:spPr>
                  <c:extLst xmlns:c15="http://schemas.microsoft.com/office/drawing/2012/chart">
                    <c:ext xmlns:c16="http://schemas.microsoft.com/office/drawing/2014/chart" uri="{C3380CC4-5D6E-409C-BE32-E72D297353CC}">
                      <c16:uniqueId val="{0000000B-C124-4FC7-84EF-AE4E29F69852}"/>
                    </c:ext>
                  </c:extLst>
                </c:dPt>
                <c:dPt>
                  <c:idx val="6"/>
                  <c:bubble3D val="0"/>
                  <c:spPr>
                    <a:solidFill>
                      <a:srgbClr val="DF2203"/>
                    </a:solidFill>
                    <a:ln w="19050">
                      <a:solidFill>
                        <a:schemeClr val="lt1"/>
                      </a:solidFill>
                    </a:ln>
                    <a:effectLst/>
                  </c:spPr>
                  <c:extLst xmlns:c15="http://schemas.microsoft.com/office/drawing/2012/chart">
                    <c:ext xmlns:c16="http://schemas.microsoft.com/office/drawing/2014/chart" uri="{C3380CC4-5D6E-409C-BE32-E72D297353CC}">
                      <c16:uniqueId val="{0000000D-C124-4FC7-84EF-AE4E29F69852}"/>
                    </c:ext>
                  </c:extLst>
                </c:dPt>
                <c:dPt>
                  <c:idx val="7"/>
                  <c:bubble3D val="0"/>
                  <c:spPr>
                    <a:solidFill>
                      <a:srgbClr val="930000"/>
                    </a:solidFill>
                    <a:ln w="19050">
                      <a:solidFill>
                        <a:schemeClr val="lt1"/>
                      </a:solidFill>
                    </a:ln>
                    <a:effectLst/>
                  </c:spPr>
                  <c:extLst xmlns:c15="http://schemas.microsoft.com/office/drawing/2012/chart">
                    <c:ext xmlns:c16="http://schemas.microsoft.com/office/drawing/2014/chart" uri="{C3380CC4-5D6E-409C-BE32-E72D297353CC}">
                      <c16:uniqueId val="{0000000F-C124-4FC7-84EF-AE4E29F69852}"/>
                    </c:ext>
                  </c:extLst>
                </c:dPt>
                <c:dPt>
                  <c:idx val="8"/>
                  <c:bubble3D val="0"/>
                  <c:spPr>
                    <a:solidFill>
                      <a:srgbClr val="72001A"/>
                    </a:solidFill>
                    <a:ln w="19050">
                      <a:solidFill>
                        <a:schemeClr val="lt1"/>
                      </a:solidFill>
                    </a:ln>
                    <a:effectLst/>
                  </c:spPr>
                  <c:extLst xmlns:c15="http://schemas.microsoft.com/office/drawing/2012/chart">
                    <c:ext xmlns:c16="http://schemas.microsoft.com/office/drawing/2014/chart" uri="{C3380CC4-5D6E-409C-BE32-E72D297353CC}">
                      <c16:uniqueId val="{00000011-C124-4FC7-84EF-AE4E29F69852}"/>
                    </c:ext>
                  </c:extLst>
                </c:dPt>
                <c:dPt>
                  <c:idx val="9"/>
                  <c:bubble3D val="0"/>
                  <c:spPr>
                    <a:solidFill>
                      <a:srgbClr val="6FBCCE"/>
                    </a:solidFill>
                    <a:ln w="19050">
                      <a:solidFill>
                        <a:schemeClr val="lt1"/>
                      </a:solidFill>
                    </a:ln>
                    <a:effectLst/>
                  </c:spPr>
                  <c:extLst xmlns:c15="http://schemas.microsoft.com/office/drawing/2012/chart">
                    <c:ext xmlns:c16="http://schemas.microsoft.com/office/drawing/2014/chart" uri="{C3380CC4-5D6E-409C-BE32-E72D297353CC}">
                      <c16:uniqueId val="{00000013-C124-4FC7-84EF-AE4E29F69852}"/>
                    </c:ext>
                  </c:extLst>
                </c:dPt>
                <c:dPt>
                  <c:idx val="10"/>
                  <c:bubble3D val="0"/>
                  <c:spPr>
                    <a:solidFill>
                      <a:srgbClr val="307B8D"/>
                    </a:solidFill>
                    <a:ln w="19050">
                      <a:solidFill>
                        <a:schemeClr val="lt1"/>
                      </a:solidFill>
                    </a:ln>
                    <a:effectLst/>
                  </c:spPr>
                  <c:extLst xmlns:c15="http://schemas.microsoft.com/office/drawing/2012/chart">
                    <c:ext xmlns:c16="http://schemas.microsoft.com/office/drawing/2014/chart" uri="{C3380CC4-5D6E-409C-BE32-E72D297353CC}">
                      <c16:uniqueId val="{00000015-C124-4FC7-84EF-AE4E29F6985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RESULTAT!$I$63:$I$73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6-C124-4FC7-84EF-AE4E29F69852}"/>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RESULTAT!$J$62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8-C124-4FC7-84EF-AE4E29F6985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A-C124-4FC7-84EF-AE4E29F6985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C-C124-4FC7-84EF-AE4E29F6985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E-C124-4FC7-84EF-AE4E29F6985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0-C124-4FC7-84EF-AE4E29F6985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2-C124-4FC7-84EF-AE4E29F6985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C124-4FC7-84EF-AE4E29F6985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C124-4FC7-84EF-AE4E29F6985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C124-4FC7-84EF-AE4E29F6985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C124-4FC7-84EF-AE4E29F6985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C124-4FC7-84EF-AE4E29F6985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RESULTAT!$J$63:$J$73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BD-C124-4FC7-84EF-AE4E29F69852}"/>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RESULTAT!$K$62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F-C124-4FC7-84EF-AE4E29F6985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1-C124-4FC7-84EF-AE4E29F6985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3-C124-4FC7-84EF-AE4E29F6985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5-C124-4FC7-84EF-AE4E29F6985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7-C124-4FC7-84EF-AE4E29F6985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9-C124-4FC7-84EF-AE4E29F6985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C124-4FC7-84EF-AE4E29F6985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C124-4FC7-84EF-AE4E29F6985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C124-4FC7-84EF-AE4E29F6985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1-C124-4FC7-84EF-AE4E29F6985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C124-4FC7-84EF-AE4E29F69852}"/>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RESULTAT!$K$63:$K$73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D4-C124-4FC7-84EF-AE4E29F69852}"/>
                  </c:ext>
                </c:extLst>
              </c15:ser>
            </c15:filteredPieSeries>
          </c:ext>
        </c:extLst>
      </c:pieChart>
      <c:spPr>
        <a:noFill/>
        <a:ln>
          <a:noFill/>
        </a:ln>
        <a:effectLst/>
      </c:spPr>
    </c:plotArea>
    <c:legend>
      <c:legendPos val="r"/>
      <c:layout>
        <c:manualLayout>
          <c:xMode val="edge"/>
          <c:yMode val="edge"/>
          <c:x val="0.64297540300804568"/>
          <c:y val="0.16184401709401711"/>
          <c:w val="0.33880293860882882"/>
          <c:h val="0.6085771894817121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RESULTAT!$C$62</c:f>
              <c:strCache>
                <c:ptCount val="1"/>
                <c:pt idx="0">
                  <c:v>Kostnad för tjänsteresor fördelat på färdmedel (kr)</c:v>
                </c:pt>
              </c:strCache>
              <c:extLst xmlns:c15="http://schemas.microsoft.com/office/drawing/2012/chart"/>
            </c:strRef>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8E2F-40C9-AD39-EFCF0CA87C23}"/>
              </c:ext>
            </c:extLst>
          </c:dPt>
          <c:dPt>
            <c:idx val="1"/>
            <c:invertIfNegative val="0"/>
            <c:bubble3D val="0"/>
            <c:spPr>
              <a:solidFill>
                <a:srgbClr val="80C1AA"/>
              </a:solidFill>
              <a:ln w="19050">
                <a:solidFill>
                  <a:schemeClr val="lt1"/>
                </a:solidFill>
              </a:ln>
              <a:effectLst/>
            </c:spPr>
            <c:extLst xmlns:c15="http://schemas.microsoft.com/office/drawing/2012/chart">
              <c:ext xmlns:c16="http://schemas.microsoft.com/office/drawing/2014/chart" uri="{C3380CC4-5D6E-409C-BE32-E72D297353CC}">
                <c16:uniqueId val="{00000003-8E2F-40C9-AD39-EFCF0CA87C23}"/>
              </c:ext>
            </c:extLst>
          </c:dPt>
          <c:dPt>
            <c:idx val="2"/>
            <c:invertIfNegative val="0"/>
            <c:bubble3D val="0"/>
            <c:spPr>
              <a:solidFill>
                <a:srgbClr val="FF9F57"/>
              </a:solidFill>
              <a:ln w="19050">
                <a:solidFill>
                  <a:schemeClr val="lt1"/>
                </a:solidFill>
              </a:ln>
              <a:effectLst/>
            </c:spPr>
            <c:extLst xmlns:c15="http://schemas.microsoft.com/office/drawing/2012/chart">
              <c:ext xmlns:c16="http://schemas.microsoft.com/office/drawing/2014/chart" uri="{C3380CC4-5D6E-409C-BE32-E72D297353CC}">
                <c16:uniqueId val="{00000005-8E2F-40C9-AD39-EFCF0CA87C23}"/>
              </c:ext>
            </c:extLst>
          </c:dPt>
          <c:dPt>
            <c:idx val="3"/>
            <c:invertIfNegative val="0"/>
            <c:bubble3D val="0"/>
            <c:spPr>
              <a:solidFill>
                <a:srgbClr val="FF8224"/>
              </a:solidFill>
              <a:ln w="19050">
                <a:solidFill>
                  <a:schemeClr val="lt1"/>
                </a:solidFill>
              </a:ln>
              <a:effectLst/>
            </c:spPr>
            <c:extLst xmlns:c15="http://schemas.microsoft.com/office/drawing/2012/chart">
              <c:ext xmlns:c16="http://schemas.microsoft.com/office/drawing/2014/chart" uri="{C3380CC4-5D6E-409C-BE32-E72D297353CC}">
                <c16:uniqueId val="{00000007-8E2F-40C9-AD39-EFCF0CA87C23}"/>
              </c:ext>
            </c:extLst>
          </c:dPt>
          <c:dPt>
            <c:idx val="4"/>
            <c:invertIfNegative val="0"/>
            <c:bubble3D val="0"/>
            <c:spPr>
              <a:solidFill>
                <a:srgbClr val="D25A00"/>
              </a:solidFill>
              <a:ln w="19050">
                <a:solidFill>
                  <a:schemeClr val="lt1"/>
                </a:solidFill>
              </a:ln>
              <a:effectLst/>
            </c:spPr>
            <c:extLst xmlns:c15="http://schemas.microsoft.com/office/drawing/2012/chart">
              <c:ext xmlns:c16="http://schemas.microsoft.com/office/drawing/2014/chart" uri="{C3380CC4-5D6E-409C-BE32-E72D297353CC}">
                <c16:uniqueId val="{00000009-8E2F-40C9-AD39-EFCF0CA87C23}"/>
              </c:ext>
            </c:extLst>
          </c:dPt>
          <c:dPt>
            <c:idx val="5"/>
            <c:invertIfNegative val="0"/>
            <c:bubble3D val="0"/>
            <c:spPr>
              <a:solidFill>
                <a:srgbClr val="D03D02"/>
              </a:solidFill>
              <a:ln w="19050">
                <a:solidFill>
                  <a:schemeClr val="lt1"/>
                </a:solidFill>
              </a:ln>
              <a:effectLst/>
            </c:spPr>
            <c:extLst xmlns:c15="http://schemas.microsoft.com/office/drawing/2012/chart">
              <c:ext xmlns:c16="http://schemas.microsoft.com/office/drawing/2014/chart" uri="{C3380CC4-5D6E-409C-BE32-E72D297353CC}">
                <c16:uniqueId val="{0000000B-8E2F-40C9-AD39-EFCF0CA87C23}"/>
              </c:ext>
            </c:extLst>
          </c:dPt>
          <c:dPt>
            <c:idx val="6"/>
            <c:invertIfNegative val="0"/>
            <c:bubble3D val="0"/>
            <c:spPr>
              <a:solidFill>
                <a:srgbClr val="DF2203"/>
              </a:solidFill>
              <a:ln w="19050">
                <a:solidFill>
                  <a:schemeClr val="lt1"/>
                </a:solidFill>
              </a:ln>
              <a:effectLst/>
            </c:spPr>
            <c:extLst xmlns:c15="http://schemas.microsoft.com/office/drawing/2012/chart">
              <c:ext xmlns:c16="http://schemas.microsoft.com/office/drawing/2014/chart" uri="{C3380CC4-5D6E-409C-BE32-E72D297353CC}">
                <c16:uniqueId val="{0000000D-8E2F-40C9-AD39-EFCF0CA87C23}"/>
              </c:ext>
            </c:extLst>
          </c:dPt>
          <c:dPt>
            <c:idx val="7"/>
            <c:invertIfNegative val="0"/>
            <c:bubble3D val="0"/>
            <c:spPr>
              <a:solidFill>
                <a:srgbClr val="930000"/>
              </a:solidFill>
              <a:ln w="19050">
                <a:solidFill>
                  <a:schemeClr val="lt1"/>
                </a:solidFill>
              </a:ln>
              <a:effectLst/>
            </c:spPr>
            <c:extLst xmlns:c15="http://schemas.microsoft.com/office/drawing/2012/chart">
              <c:ext xmlns:c16="http://schemas.microsoft.com/office/drawing/2014/chart" uri="{C3380CC4-5D6E-409C-BE32-E72D297353CC}">
                <c16:uniqueId val="{0000000F-8E2F-40C9-AD39-EFCF0CA87C23}"/>
              </c:ext>
            </c:extLst>
          </c:dPt>
          <c:dPt>
            <c:idx val="8"/>
            <c:invertIfNegative val="0"/>
            <c:bubble3D val="0"/>
            <c:spPr>
              <a:solidFill>
                <a:srgbClr val="72001A"/>
              </a:solidFill>
              <a:ln w="19050">
                <a:solidFill>
                  <a:schemeClr val="lt1"/>
                </a:solidFill>
              </a:ln>
              <a:effectLst/>
            </c:spPr>
            <c:extLst xmlns:c15="http://schemas.microsoft.com/office/drawing/2012/chart">
              <c:ext xmlns:c16="http://schemas.microsoft.com/office/drawing/2014/chart" uri="{C3380CC4-5D6E-409C-BE32-E72D297353CC}">
                <c16:uniqueId val="{00000011-8E2F-40C9-AD39-EFCF0CA87C23}"/>
              </c:ext>
            </c:extLst>
          </c:dPt>
          <c:dPt>
            <c:idx val="9"/>
            <c:invertIfNegative val="0"/>
            <c:bubble3D val="0"/>
            <c:spPr>
              <a:solidFill>
                <a:srgbClr val="6FBCCE"/>
              </a:solidFill>
              <a:ln w="19050">
                <a:solidFill>
                  <a:schemeClr val="lt1"/>
                </a:solidFill>
              </a:ln>
              <a:effectLst/>
            </c:spPr>
            <c:extLst xmlns:c15="http://schemas.microsoft.com/office/drawing/2012/chart">
              <c:ext xmlns:c16="http://schemas.microsoft.com/office/drawing/2014/chart" uri="{C3380CC4-5D6E-409C-BE32-E72D297353CC}">
                <c16:uniqueId val="{00000013-8E2F-40C9-AD39-EFCF0CA87C23}"/>
              </c:ext>
            </c:extLst>
          </c:dPt>
          <c:dPt>
            <c:idx val="10"/>
            <c:invertIfNegative val="0"/>
            <c:bubble3D val="0"/>
            <c:spPr>
              <a:solidFill>
                <a:srgbClr val="307B8D"/>
              </a:solidFill>
              <a:ln w="19050">
                <a:solidFill>
                  <a:schemeClr val="lt1"/>
                </a:solidFill>
              </a:ln>
              <a:effectLst/>
            </c:spPr>
            <c:extLst xmlns:c15="http://schemas.microsoft.com/office/drawing/2012/chart">
              <c:ext xmlns:c16="http://schemas.microsoft.com/office/drawing/2014/chart" uri="{C3380CC4-5D6E-409C-BE32-E72D297353CC}">
                <c16:uniqueId val="{00000015-8E2F-40C9-AD39-EFCF0CA87C23}"/>
              </c:ext>
            </c:extLst>
          </c:dPt>
          <c:dPt>
            <c:idx val="11"/>
            <c:invertIfNegative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8E2F-40C9-AD39-EFCF0CA87C23}"/>
              </c:ext>
            </c:extLst>
          </c:dPt>
          <c:cat>
            <c:strRef>
              <c:f>RESULTAT!$B$63:$B$73</c:f>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extLst xmlns:c15="http://schemas.microsoft.com/office/drawing/2012/chart"/>
            </c:strRef>
          </c:cat>
          <c:val>
            <c:numRef>
              <c:f>RESULTAT!$C$63:$C$73</c:f>
              <c:numCache>
                <c:formatCode>0</c:formatCode>
                <c:ptCount val="11"/>
                <c:pt idx="0">
                  <c:v>0</c:v>
                </c:pt>
                <c:pt idx="1">
                  <c:v>0</c:v>
                </c:pt>
                <c:pt idx="2">
                  <c:v>0</c:v>
                </c:pt>
                <c:pt idx="3">
                  <c:v>0</c:v>
                </c:pt>
                <c:pt idx="4">
                  <c:v>0</c:v>
                </c:pt>
                <c:pt idx="5">
                  <c:v>0</c:v>
                </c:pt>
                <c:pt idx="6">
                  <c:v>0</c:v>
                </c:pt>
                <c:pt idx="7">
                  <c:v>0</c:v>
                </c:pt>
                <c:pt idx="8">
                  <c:v>0</c:v>
                </c:pt>
                <c:pt idx="9">
                  <c:v>0</c:v>
                </c:pt>
                <c:pt idx="10">
                  <c:v>0</c:v>
                </c:pt>
              </c:numCache>
              <c:extLst xmlns:c15="http://schemas.microsoft.com/office/drawing/2012/chart"/>
            </c:numRef>
          </c:val>
          <c:extLst xmlns:c15="http://schemas.microsoft.com/office/drawing/2012/chart">
            <c:ext xmlns:c16="http://schemas.microsoft.com/office/drawing/2014/chart" uri="{C3380CC4-5D6E-409C-BE32-E72D297353CC}">
              <c16:uniqueId val="{00000018-8E2F-40C9-AD39-EFCF0CA87C23}"/>
            </c:ext>
          </c:extLst>
        </c:ser>
        <c:dLbls>
          <c:showLegendKey val="0"/>
          <c:showVal val="0"/>
          <c:showCatName val="0"/>
          <c:showSerName val="0"/>
          <c:showPercent val="0"/>
          <c:showBubbleSize val="0"/>
        </c:dLbls>
        <c:gapWidth val="100"/>
        <c:axId val="1301868432"/>
        <c:axId val="1301867448"/>
        <c:extLst>
          <c:ext xmlns:c15="http://schemas.microsoft.com/office/drawing/2012/chart" uri="{02D57815-91ED-43cb-92C2-25804820EDAC}">
            <c15:filteredBarSeries>
              <c15:ser>
                <c:idx val="1"/>
                <c:order val="1"/>
                <c:tx>
                  <c:strRef>
                    <c:extLst>
                      <c:ext uri="{02D57815-91ED-43cb-92C2-25804820EDAC}">
                        <c15:formulaRef>
                          <c15:sqref>RESULTAT!$D$62</c15:sqref>
                        </c15:formulaRef>
                      </c:ext>
                    </c:extLst>
                    <c:strCache>
                      <c:ptCount val="1"/>
                    </c:strCache>
                  </c:strRef>
                </c:tx>
                <c:spPr>
                  <a:solidFill>
                    <a:schemeClr val="accent2"/>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A-8E2F-40C9-AD39-EFCF0CA87C23}"/>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8E2F-40C9-AD39-EFCF0CA87C23}"/>
                    </c:ext>
                  </c:extLst>
                </c:dPt>
                <c:dPt>
                  <c:idx val="2"/>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E-8E2F-40C9-AD39-EFCF0CA87C23}"/>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0-8E2F-40C9-AD39-EFCF0CA87C23}"/>
                    </c:ext>
                  </c:extLst>
                </c:dPt>
                <c:dPt>
                  <c:idx val="4"/>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2-8E2F-40C9-AD39-EFCF0CA87C23}"/>
                    </c:ext>
                  </c:extLst>
                </c:dPt>
                <c:dPt>
                  <c:idx val="5"/>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4-8E2F-40C9-AD39-EFCF0CA87C23}"/>
                    </c:ext>
                  </c:extLst>
                </c:dPt>
                <c:dPt>
                  <c:idx val="6"/>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6-8E2F-40C9-AD39-EFCF0CA87C23}"/>
                    </c:ext>
                  </c:extLst>
                </c:dPt>
                <c:dPt>
                  <c:idx val="7"/>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8-8E2F-40C9-AD39-EFCF0CA87C23}"/>
                    </c:ext>
                  </c:extLst>
                </c:dPt>
                <c:dPt>
                  <c:idx val="8"/>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A-8E2F-40C9-AD39-EFCF0CA87C23}"/>
                    </c:ext>
                  </c:extLst>
                </c:dPt>
                <c:dPt>
                  <c:idx val="9"/>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C-8E2F-40C9-AD39-EFCF0CA87C23}"/>
                    </c:ext>
                  </c:extLst>
                </c:dPt>
                <c:dPt>
                  <c:idx val="1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2E-8E2F-40C9-AD39-EFCF0CA87C23}"/>
                    </c:ext>
                  </c:extLst>
                </c:dPt>
                <c:dPt>
                  <c:idx val="1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30-8E2F-40C9-AD39-EFCF0CA87C23}"/>
                    </c:ext>
                  </c:extLst>
                </c:dPt>
                <c:cat>
                  <c:strRef>
                    <c:extLst>
                      <c:ex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c:ext uri="{02D57815-91ED-43cb-92C2-25804820EDAC}">
                        <c15:formulaRef>
                          <c15:sqref>RESULTAT!$D$63:$D$73</c15:sqref>
                        </c15:formulaRef>
                      </c:ext>
                    </c:extLst>
                    <c:numCache>
                      <c:formatCode>General</c:formatCode>
                      <c:ptCount val="11"/>
                    </c:numCache>
                  </c:numRef>
                </c:val>
                <c:extLst>
                  <c:ext xmlns:c16="http://schemas.microsoft.com/office/drawing/2014/chart" uri="{C3380CC4-5D6E-409C-BE32-E72D297353CC}">
                    <c16:uniqueId val="{00000031-8E2F-40C9-AD39-EFCF0CA87C2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RESULTAT!$E$62</c15:sqref>
                        </c15:formulaRef>
                      </c:ext>
                    </c:extLst>
                    <c:strCache>
                      <c:ptCount val="1"/>
                    </c:strCache>
                  </c:strRef>
                </c:tx>
                <c:spPr>
                  <a:solidFill>
                    <a:schemeClr val="accent3"/>
                  </a:solidFill>
                  <a:ln w="19050">
                    <a:solidFill>
                      <a:schemeClr val="lt1"/>
                    </a:solidFill>
                  </a:ln>
                  <a:effectLst/>
                </c:spPr>
                <c:invertIfNegative val="0"/>
                <c:dPt>
                  <c:idx val="0"/>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3-8E2F-40C9-AD39-EFCF0CA87C23}"/>
                    </c:ext>
                  </c:extLst>
                </c:dPt>
                <c:dPt>
                  <c:idx val="1"/>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5-8E2F-40C9-AD39-EFCF0CA87C23}"/>
                    </c:ext>
                  </c:extLst>
                </c:dPt>
                <c:dPt>
                  <c:idx val="2"/>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7-8E2F-40C9-AD39-EFCF0CA87C23}"/>
                    </c:ext>
                  </c:extLst>
                </c:dPt>
                <c:dPt>
                  <c:idx val="3"/>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9-8E2F-40C9-AD39-EFCF0CA87C23}"/>
                    </c:ext>
                  </c:extLst>
                </c:dPt>
                <c:dPt>
                  <c:idx val="4"/>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B-8E2F-40C9-AD39-EFCF0CA87C23}"/>
                    </c:ext>
                  </c:extLst>
                </c:dPt>
                <c:dPt>
                  <c:idx val="5"/>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D-8E2F-40C9-AD39-EFCF0CA87C23}"/>
                    </c:ext>
                  </c:extLst>
                </c:dPt>
                <c:dPt>
                  <c:idx val="6"/>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F-8E2F-40C9-AD39-EFCF0CA87C23}"/>
                    </c:ext>
                  </c:extLst>
                </c:dPt>
                <c:dPt>
                  <c:idx val="7"/>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1-8E2F-40C9-AD39-EFCF0CA87C23}"/>
                    </c:ext>
                  </c:extLst>
                </c:dPt>
                <c:dPt>
                  <c:idx val="8"/>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8E2F-40C9-AD39-EFCF0CA87C23}"/>
                    </c:ext>
                  </c:extLst>
                </c:dPt>
                <c:dPt>
                  <c:idx val="9"/>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5-8E2F-40C9-AD39-EFCF0CA87C23}"/>
                    </c:ext>
                  </c:extLst>
                </c:dPt>
                <c:dPt>
                  <c:idx val="10"/>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8E2F-40C9-AD39-EFCF0CA87C23}"/>
                    </c:ext>
                  </c:extLst>
                </c:dPt>
                <c:dPt>
                  <c:idx val="11"/>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9-8E2F-40C9-AD39-EFCF0CA87C23}"/>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RESULTAT!$E$63:$E$73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A-8E2F-40C9-AD39-EFCF0CA87C2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RESULTAT!$F$62</c15:sqref>
                        </c15:formulaRef>
                      </c:ext>
                    </c:extLst>
                    <c:strCache>
                      <c:ptCount val="1"/>
                      <c:pt idx="0">
                        <c:v>Körsträckor för tjänsteresor fördelat på färdmedel (km)</c:v>
                      </c:pt>
                    </c:strCache>
                  </c:strRef>
                </c:tx>
                <c:spPr>
                  <a:solidFill>
                    <a:schemeClr val="accent4"/>
                  </a:solidFill>
                  <a:ln w="19050">
                    <a:solidFill>
                      <a:schemeClr val="lt1"/>
                    </a:solidFill>
                  </a:ln>
                  <a:effectLst/>
                </c:spPr>
                <c:invertIfNegative val="0"/>
                <c:dPt>
                  <c:idx val="0"/>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C-8E2F-40C9-AD39-EFCF0CA87C23}"/>
                    </c:ext>
                  </c:extLst>
                </c:dPt>
                <c:dPt>
                  <c:idx val="1"/>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E-8E2F-40C9-AD39-EFCF0CA87C23}"/>
                    </c:ext>
                  </c:extLst>
                </c:dPt>
                <c:dPt>
                  <c:idx val="2"/>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0-8E2F-40C9-AD39-EFCF0CA87C23}"/>
                    </c:ext>
                  </c:extLst>
                </c:dPt>
                <c:dPt>
                  <c:idx val="3"/>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2-8E2F-40C9-AD39-EFCF0CA87C23}"/>
                    </c:ext>
                  </c:extLst>
                </c:dPt>
                <c:dPt>
                  <c:idx val="4"/>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8E2F-40C9-AD39-EFCF0CA87C23}"/>
                    </c:ext>
                  </c:extLst>
                </c:dPt>
                <c:dPt>
                  <c:idx val="5"/>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6-8E2F-40C9-AD39-EFCF0CA87C23}"/>
                    </c:ext>
                  </c:extLst>
                </c:dPt>
                <c:dPt>
                  <c:idx val="6"/>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8-8E2F-40C9-AD39-EFCF0CA87C23}"/>
                    </c:ext>
                  </c:extLst>
                </c:dPt>
                <c:dPt>
                  <c:idx val="7"/>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A-8E2F-40C9-AD39-EFCF0CA87C23}"/>
                    </c:ext>
                  </c:extLst>
                </c:dPt>
                <c:dPt>
                  <c:idx val="8"/>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C-8E2F-40C9-AD39-EFCF0CA87C23}"/>
                    </c:ext>
                  </c:extLst>
                </c:dPt>
                <c:dPt>
                  <c:idx val="9"/>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E-8E2F-40C9-AD39-EFCF0CA87C23}"/>
                    </c:ext>
                  </c:extLst>
                </c:dPt>
                <c:dPt>
                  <c:idx val="10"/>
                  <c:invertIfNegative val="0"/>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0-8E2F-40C9-AD39-EFCF0CA87C23}"/>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RESULTAT!$F$63:$F$73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61-8E2F-40C9-AD39-EFCF0CA87C2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RESULTAT!$G$62</c15:sqref>
                        </c15:formulaRef>
                      </c:ext>
                    </c:extLst>
                    <c:strCache>
                      <c:ptCount val="1"/>
                    </c:strCache>
                  </c:strRef>
                </c:tx>
                <c:spPr>
                  <a:solidFill>
                    <a:schemeClr val="accent5"/>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3-8E2F-40C9-AD39-EFCF0CA87C23}"/>
                    </c:ext>
                  </c:extLst>
                </c:dPt>
                <c:dPt>
                  <c:idx val="1"/>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5-8E2F-40C9-AD39-EFCF0CA87C23}"/>
                    </c:ext>
                  </c:extLst>
                </c:dPt>
                <c:dPt>
                  <c:idx val="2"/>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7-8E2F-40C9-AD39-EFCF0CA87C23}"/>
                    </c:ext>
                  </c:extLst>
                </c:dPt>
                <c:dPt>
                  <c:idx val="3"/>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9-8E2F-40C9-AD39-EFCF0CA87C23}"/>
                    </c:ext>
                  </c:extLst>
                </c:dPt>
                <c:dPt>
                  <c:idx val="4"/>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B-8E2F-40C9-AD39-EFCF0CA87C23}"/>
                    </c:ext>
                  </c:extLst>
                </c:dPt>
                <c:dPt>
                  <c:idx val="5"/>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D-8E2F-40C9-AD39-EFCF0CA87C23}"/>
                    </c:ext>
                  </c:extLst>
                </c:dPt>
                <c:dPt>
                  <c:idx val="6"/>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F-8E2F-40C9-AD39-EFCF0CA87C23}"/>
                    </c:ext>
                  </c:extLst>
                </c:dPt>
                <c:dPt>
                  <c:idx val="7"/>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1-8E2F-40C9-AD39-EFCF0CA87C23}"/>
                    </c:ext>
                  </c:extLst>
                </c:dPt>
                <c:dPt>
                  <c:idx val="8"/>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3-8E2F-40C9-AD39-EFCF0CA87C23}"/>
                    </c:ext>
                  </c:extLst>
                </c:dPt>
                <c:dPt>
                  <c:idx val="9"/>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5-8E2F-40C9-AD39-EFCF0CA87C23}"/>
                    </c:ext>
                  </c:extLst>
                </c:dPt>
                <c:dPt>
                  <c:idx val="10"/>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8E2F-40C9-AD39-EFCF0CA87C23}"/>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RESULTAT!$G$63:$G$73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78-8E2F-40C9-AD39-EFCF0CA87C2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RESULTAT!$H$62</c15:sqref>
                        </c15:formulaRef>
                      </c:ext>
                    </c:extLst>
                    <c:strCache>
                      <c:ptCount val="1"/>
                    </c:strCache>
                  </c:strRef>
                </c:tx>
                <c:spPr>
                  <a:solidFill>
                    <a:schemeClr val="accent6"/>
                  </a:solidFill>
                  <a:ln w="19050">
                    <a:solidFill>
                      <a:schemeClr val="lt1"/>
                    </a:solidFill>
                  </a:ln>
                  <a:effectLst/>
                </c:spPr>
                <c:invertIfNegative val="0"/>
                <c:dPt>
                  <c:idx val="0"/>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A-8E2F-40C9-AD39-EFCF0CA87C23}"/>
                    </c:ext>
                  </c:extLst>
                </c:dPt>
                <c:dPt>
                  <c:idx val="1"/>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C-8E2F-40C9-AD39-EFCF0CA87C23}"/>
                    </c:ext>
                  </c:extLst>
                </c:dPt>
                <c:dPt>
                  <c:idx val="2"/>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E-8E2F-40C9-AD39-EFCF0CA87C23}"/>
                    </c:ext>
                  </c:extLst>
                </c:dPt>
                <c:dPt>
                  <c:idx val="3"/>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0-8E2F-40C9-AD39-EFCF0CA87C23}"/>
                    </c:ext>
                  </c:extLst>
                </c:dPt>
                <c:dPt>
                  <c:idx val="4"/>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2-8E2F-40C9-AD39-EFCF0CA87C23}"/>
                    </c:ext>
                  </c:extLst>
                </c:dPt>
                <c:dPt>
                  <c:idx val="5"/>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4-8E2F-40C9-AD39-EFCF0CA87C23}"/>
                    </c:ext>
                  </c:extLst>
                </c:dPt>
                <c:dPt>
                  <c:idx val="6"/>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6-8E2F-40C9-AD39-EFCF0CA87C23}"/>
                    </c:ext>
                  </c:extLst>
                </c:dPt>
                <c:dPt>
                  <c:idx val="7"/>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8-8E2F-40C9-AD39-EFCF0CA87C23}"/>
                    </c:ext>
                  </c:extLst>
                </c:dPt>
                <c:dPt>
                  <c:idx val="8"/>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A-8E2F-40C9-AD39-EFCF0CA87C23}"/>
                    </c:ext>
                  </c:extLst>
                </c:dPt>
                <c:dPt>
                  <c:idx val="9"/>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C-8E2F-40C9-AD39-EFCF0CA87C23}"/>
                    </c:ext>
                  </c:extLst>
                </c:dPt>
                <c:dPt>
                  <c:idx val="10"/>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E-8E2F-40C9-AD39-EFCF0CA87C23}"/>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RESULTAT!$H$63:$H$73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8F-8E2F-40C9-AD39-EFCF0CA87C2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RESULTAT!$I$62</c15:sqref>
                        </c15:formulaRef>
                      </c:ext>
                    </c:extLst>
                    <c:strCache>
                      <c:ptCount val="1"/>
                      <c:pt idx="0">
                        <c:v>CO2-utsläpp från tjänsteresor fördelat på färdmedel (kg CO2)</c:v>
                      </c:pt>
                    </c:strCache>
                  </c:strRef>
                </c:tx>
                <c:spPr>
                  <a:solidFill>
                    <a:schemeClr val="accent1">
                      <a:lumMod val="60000"/>
                    </a:schemeClr>
                  </a:solidFill>
                  <a:ln w="19050">
                    <a:solidFill>
                      <a:schemeClr val="lt1"/>
                    </a:solidFill>
                  </a:ln>
                  <a:effectLst/>
                </c:spPr>
                <c:invertIfNegative val="0"/>
                <c:dPt>
                  <c:idx val="0"/>
                  <c:invertIfNegative val="0"/>
                  <c:bubble3D val="0"/>
                  <c:spPr>
                    <a:solidFill>
                      <a:srgbClr val="16664E"/>
                    </a:solidFill>
                    <a:ln w="19050">
                      <a:solidFill>
                        <a:schemeClr val="lt1"/>
                      </a:solidFill>
                    </a:ln>
                    <a:effectLst/>
                  </c:spPr>
                  <c:extLst xmlns:c15="http://schemas.microsoft.com/office/drawing/2012/chart">
                    <c:ext xmlns:c16="http://schemas.microsoft.com/office/drawing/2014/chart" uri="{C3380CC4-5D6E-409C-BE32-E72D297353CC}">
                      <c16:uniqueId val="{00000091-8E2F-40C9-AD39-EFCF0CA87C23}"/>
                    </c:ext>
                  </c:extLst>
                </c:dPt>
                <c:dPt>
                  <c:idx val="1"/>
                  <c:invertIfNegative val="0"/>
                  <c:bubble3D val="0"/>
                  <c:spPr>
                    <a:solidFill>
                      <a:srgbClr val="80C1AA"/>
                    </a:solidFill>
                    <a:ln w="19050">
                      <a:solidFill>
                        <a:schemeClr val="lt1"/>
                      </a:solidFill>
                    </a:ln>
                    <a:effectLst/>
                  </c:spPr>
                  <c:extLst xmlns:c15="http://schemas.microsoft.com/office/drawing/2012/chart">
                    <c:ext xmlns:c16="http://schemas.microsoft.com/office/drawing/2014/chart" uri="{C3380CC4-5D6E-409C-BE32-E72D297353CC}">
                      <c16:uniqueId val="{00000093-8E2F-40C9-AD39-EFCF0CA87C23}"/>
                    </c:ext>
                  </c:extLst>
                </c:dPt>
                <c:dPt>
                  <c:idx val="2"/>
                  <c:invertIfNegative val="0"/>
                  <c:bubble3D val="0"/>
                  <c:spPr>
                    <a:solidFill>
                      <a:srgbClr val="FF9F57"/>
                    </a:solidFill>
                    <a:ln w="19050">
                      <a:solidFill>
                        <a:schemeClr val="lt1"/>
                      </a:solidFill>
                    </a:ln>
                    <a:effectLst/>
                  </c:spPr>
                  <c:extLst xmlns:c15="http://schemas.microsoft.com/office/drawing/2012/chart">
                    <c:ext xmlns:c16="http://schemas.microsoft.com/office/drawing/2014/chart" uri="{C3380CC4-5D6E-409C-BE32-E72D297353CC}">
                      <c16:uniqueId val="{00000095-8E2F-40C9-AD39-EFCF0CA87C23}"/>
                    </c:ext>
                  </c:extLst>
                </c:dPt>
                <c:dPt>
                  <c:idx val="3"/>
                  <c:invertIfNegative val="0"/>
                  <c:bubble3D val="0"/>
                  <c:spPr>
                    <a:solidFill>
                      <a:srgbClr val="FF8224"/>
                    </a:solidFill>
                    <a:ln w="19050">
                      <a:solidFill>
                        <a:schemeClr val="lt1"/>
                      </a:solidFill>
                    </a:ln>
                    <a:effectLst/>
                  </c:spPr>
                  <c:extLst xmlns:c15="http://schemas.microsoft.com/office/drawing/2012/chart">
                    <c:ext xmlns:c16="http://schemas.microsoft.com/office/drawing/2014/chart" uri="{C3380CC4-5D6E-409C-BE32-E72D297353CC}">
                      <c16:uniqueId val="{00000097-8E2F-40C9-AD39-EFCF0CA87C23}"/>
                    </c:ext>
                  </c:extLst>
                </c:dPt>
                <c:dPt>
                  <c:idx val="4"/>
                  <c:invertIfNegative val="0"/>
                  <c:bubble3D val="0"/>
                  <c:spPr>
                    <a:solidFill>
                      <a:srgbClr val="D25A00"/>
                    </a:solidFill>
                    <a:ln w="19050">
                      <a:solidFill>
                        <a:schemeClr val="lt1"/>
                      </a:solidFill>
                    </a:ln>
                    <a:effectLst/>
                  </c:spPr>
                  <c:extLst xmlns:c15="http://schemas.microsoft.com/office/drawing/2012/chart">
                    <c:ext xmlns:c16="http://schemas.microsoft.com/office/drawing/2014/chart" uri="{C3380CC4-5D6E-409C-BE32-E72D297353CC}">
                      <c16:uniqueId val="{00000099-8E2F-40C9-AD39-EFCF0CA87C23}"/>
                    </c:ext>
                  </c:extLst>
                </c:dPt>
                <c:dPt>
                  <c:idx val="5"/>
                  <c:invertIfNegative val="0"/>
                  <c:bubble3D val="0"/>
                  <c:spPr>
                    <a:solidFill>
                      <a:srgbClr val="D03D02"/>
                    </a:solidFill>
                    <a:ln w="19050">
                      <a:solidFill>
                        <a:schemeClr val="lt1"/>
                      </a:solidFill>
                    </a:ln>
                    <a:effectLst/>
                  </c:spPr>
                  <c:extLst xmlns:c15="http://schemas.microsoft.com/office/drawing/2012/chart">
                    <c:ext xmlns:c16="http://schemas.microsoft.com/office/drawing/2014/chart" uri="{C3380CC4-5D6E-409C-BE32-E72D297353CC}">
                      <c16:uniqueId val="{0000009B-8E2F-40C9-AD39-EFCF0CA87C23}"/>
                    </c:ext>
                  </c:extLst>
                </c:dPt>
                <c:dPt>
                  <c:idx val="6"/>
                  <c:invertIfNegative val="0"/>
                  <c:bubble3D val="0"/>
                  <c:spPr>
                    <a:solidFill>
                      <a:srgbClr val="DF2203"/>
                    </a:solidFill>
                    <a:ln w="19050">
                      <a:solidFill>
                        <a:schemeClr val="lt1"/>
                      </a:solidFill>
                    </a:ln>
                    <a:effectLst/>
                  </c:spPr>
                  <c:extLst xmlns:c15="http://schemas.microsoft.com/office/drawing/2012/chart">
                    <c:ext xmlns:c16="http://schemas.microsoft.com/office/drawing/2014/chart" uri="{C3380CC4-5D6E-409C-BE32-E72D297353CC}">
                      <c16:uniqueId val="{0000009D-8E2F-40C9-AD39-EFCF0CA87C23}"/>
                    </c:ext>
                  </c:extLst>
                </c:dPt>
                <c:dPt>
                  <c:idx val="7"/>
                  <c:invertIfNegative val="0"/>
                  <c:bubble3D val="0"/>
                  <c:spPr>
                    <a:solidFill>
                      <a:srgbClr val="930000"/>
                    </a:solidFill>
                    <a:ln w="19050">
                      <a:solidFill>
                        <a:schemeClr val="lt1"/>
                      </a:solidFill>
                    </a:ln>
                    <a:effectLst/>
                  </c:spPr>
                  <c:extLst xmlns:c15="http://schemas.microsoft.com/office/drawing/2012/chart">
                    <c:ext xmlns:c16="http://schemas.microsoft.com/office/drawing/2014/chart" uri="{C3380CC4-5D6E-409C-BE32-E72D297353CC}">
                      <c16:uniqueId val="{0000009F-8E2F-40C9-AD39-EFCF0CA87C23}"/>
                    </c:ext>
                  </c:extLst>
                </c:dPt>
                <c:dPt>
                  <c:idx val="8"/>
                  <c:invertIfNegative val="0"/>
                  <c:bubble3D val="0"/>
                  <c:spPr>
                    <a:solidFill>
                      <a:srgbClr val="72001A"/>
                    </a:solidFill>
                    <a:ln w="19050">
                      <a:solidFill>
                        <a:schemeClr val="lt1"/>
                      </a:solidFill>
                    </a:ln>
                    <a:effectLst/>
                  </c:spPr>
                  <c:extLst xmlns:c15="http://schemas.microsoft.com/office/drawing/2012/chart">
                    <c:ext xmlns:c16="http://schemas.microsoft.com/office/drawing/2014/chart" uri="{C3380CC4-5D6E-409C-BE32-E72D297353CC}">
                      <c16:uniqueId val="{000000A1-8E2F-40C9-AD39-EFCF0CA87C23}"/>
                    </c:ext>
                  </c:extLst>
                </c:dPt>
                <c:dPt>
                  <c:idx val="9"/>
                  <c:invertIfNegative val="0"/>
                  <c:bubble3D val="0"/>
                  <c:spPr>
                    <a:solidFill>
                      <a:srgbClr val="6FBCCE"/>
                    </a:solidFill>
                    <a:ln w="19050">
                      <a:solidFill>
                        <a:schemeClr val="lt1"/>
                      </a:solidFill>
                    </a:ln>
                    <a:effectLst/>
                  </c:spPr>
                  <c:extLst xmlns:c15="http://schemas.microsoft.com/office/drawing/2012/chart">
                    <c:ext xmlns:c16="http://schemas.microsoft.com/office/drawing/2014/chart" uri="{C3380CC4-5D6E-409C-BE32-E72D297353CC}">
                      <c16:uniqueId val="{000000A3-8E2F-40C9-AD39-EFCF0CA87C23}"/>
                    </c:ext>
                  </c:extLst>
                </c:dPt>
                <c:dPt>
                  <c:idx val="10"/>
                  <c:invertIfNegative val="0"/>
                  <c:bubble3D val="0"/>
                  <c:spPr>
                    <a:solidFill>
                      <a:srgbClr val="307B8D"/>
                    </a:solidFill>
                    <a:ln w="19050">
                      <a:solidFill>
                        <a:schemeClr val="lt1"/>
                      </a:solidFill>
                    </a:ln>
                    <a:effectLst/>
                  </c:spPr>
                  <c:extLst xmlns:c15="http://schemas.microsoft.com/office/drawing/2012/chart">
                    <c:ext xmlns:c16="http://schemas.microsoft.com/office/drawing/2014/chart" uri="{C3380CC4-5D6E-409C-BE32-E72D297353CC}">
                      <c16:uniqueId val="{000000A5-8E2F-40C9-AD39-EFCF0CA87C23}"/>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RESULTAT!$I$63:$I$73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A6-8E2F-40C9-AD39-EFCF0CA87C2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RESULTAT!$J$62</c15:sqref>
                        </c15:formulaRef>
                      </c:ext>
                    </c:extLst>
                    <c:strCache>
                      <c:ptCount val="1"/>
                    </c:strCache>
                  </c:strRef>
                </c:tx>
                <c:spPr>
                  <a:solidFill>
                    <a:schemeClr val="accent2">
                      <a:lumMod val="60000"/>
                    </a:schemeClr>
                  </a:solidFill>
                  <a:ln w="19050">
                    <a:solidFill>
                      <a:schemeClr val="lt1"/>
                    </a:solidFill>
                  </a:ln>
                  <a:effectLst/>
                </c:spPr>
                <c:invertIfNegative val="0"/>
                <c:dPt>
                  <c:idx val="0"/>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8E2F-40C9-AD39-EFCF0CA87C23}"/>
                    </c:ext>
                  </c:extLst>
                </c:dPt>
                <c:dPt>
                  <c:idx val="1"/>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8E2F-40C9-AD39-EFCF0CA87C23}"/>
                    </c:ext>
                  </c:extLst>
                </c:dPt>
                <c:dPt>
                  <c:idx val="2"/>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8E2F-40C9-AD39-EFCF0CA87C23}"/>
                    </c:ext>
                  </c:extLst>
                </c:dPt>
                <c:dPt>
                  <c:idx val="3"/>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8E2F-40C9-AD39-EFCF0CA87C23}"/>
                    </c:ext>
                  </c:extLst>
                </c:dPt>
                <c:dPt>
                  <c:idx val="4"/>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8E2F-40C9-AD39-EFCF0CA87C23}"/>
                    </c:ext>
                  </c:extLst>
                </c:dPt>
                <c:dPt>
                  <c:idx val="5"/>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8E2F-40C9-AD39-EFCF0CA87C23}"/>
                    </c:ext>
                  </c:extLst>
                </c:dPt>
                <c:dPt>
                  <c:idx val="6"/>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8E2F-40C9-AD39-EFCF0CA87C23}"/>
                    </c:ext>
                  </c:extLst>
                </c:dPt>
                <c:dPt>
                  <c:idx val="7"/>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8E2F-40C9-AD39-EFCF0CA87C23}"/>
                    </c:ext>
                  </c:extLst>
                </c:dPt>
                <c:dPt>
                  <c:idx val="8"/>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8E2F-40C9-AD39-EFCF0CA87C23}"/>
                    </c:ext>
                  </c:extLst>
                </c:dPt>
                <c:dPt>
                  <c:idx val="9"/>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8E2F-40C9-AD39-EFCF0CA87C23}"/>
                    </c:ext>
                  </c:extLst>
                </c:dPt>
                <c:dPt>
                  <c:idx val="10"/>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8E2F-40C9-AD39-EFCF0CA87C23}"/>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RESULTAT!$J$63:$J$73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BD-8E2F-40C9-AD39-EFCF0CA87C2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RESULTAT!$K$62</c15:sqref>
                        </c15:formulaRef>
                      </c:ext>
                    </c:extLst>
                    <c:strCache>
                      <c:ptCount val="1"/>
                    </c:strCache>
                  </c:strRef>
                </c:tx>
                <c:spPr>
                  <a:solidFill>
                    <a:schemeClr val="accent3">
                      <a:lumMod val="60000"/>
                    </a:schemeClr>
                  </a:solidFill>
                  <a:ln w="19050">
                    <a:solidFill>
                      <a:schemeClr val="lt1"/>
                    </a:solidFill>
                  </a:ln>
                  <a:effectLst/>
                </c:spPr>
                <c:invertIfNegative val="0"/>
                <c:dPt>
                  <c:idx val="0"/>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F-8E2F-40C9-AD39-EFCF0CA87C23}"/>
                    </c:ext>
                  </c:extLst>
                </c:dPt>
                <c:dPt>
                  <c:idx val="1"/>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1-8E2F-40C9-AD39-EFCF0CA87C23}"/>
                    </c:ext>
                  </c:extLst>
                </c:dPt>
                <c:dPt>
                  <c:idx val="2"/>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3-8E2F-40C9-AD39-EFCF0CA87C23}"/>
                    </c:ext>
                  </c:extLst>
                </c:dPt>
                <c:dPt>
                  <c:idx val="3"/>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8E2F-40C9-AD39-EFCF0CA87C23}"/>
                    </c:ext>
                  </c:extLst>
                </c:dPt>
                <c:dPt>
                  <c:idx val="4"/>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8E2F-40C9-AD39-EFCF0CA87C23}"/>
                    </c:ext>
                  </c:extLst>
                </c:dPt>
                <c:dPt>
                  <c:idx val="5"/>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8E2F-40C9-AD39-EFCF0CA87C23}"/>
                    </c:ext>
                  </c:extLst>
                </c:dPt>
                <c:dPt>
                  <c:idx val="6"/>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8E2F-40C9-AD39-EFCF0CA87C23}"/>
                    </c:ext>
                  </c:extLst>
                </c:dPt>
                <c:dPt>
                  <c:idx val="7"/>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8E2F-40C9-AD39-EFCF0CA87C23}"/>
                    </c:ext>
                  </c:extLst>
                </c:dPt>
                <c:dPt>
                  <c:idx val="8"/>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8E2F-40C9-AD39-EFCF0CA87C23}"/>
                    </c:ext>
                  </c:extLst>
                </c:dPt>
                <c:dPt>
                  <c:idx val="9"/>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1-8E2F-40C9-AD39-EFCF0CA87C23}"/>
                    </c:ext>
                  </c:extLst>
                </c:dPt>
                <c:dPt>
                  <c:idx val="10"/>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8E2F-40C9-AD39-EFCF0CA87C23}"/>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RESULTAT!$K$63:$K$73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D4-8E2F-40C9-AD39-EFCF0CA87C23}"/>
                  </c:ext>
                </c:extLst>
              </c15:ser>
            </c15:filteredBarSeries>
          </c:ext>
        </c:extLst>
      </c:barChart>
      <c:catAx>
        <c:axId val="1301868432"/>
        <c:scaling>
          <c:orientation val="minMax"/>
        </c:scaling>
        <c:delete val="1"/>
        <c:axPos val="b"/>
        <c:numFmt formatCode="General" sourceLinked="1"/>
        <c:majorTickMark val="out"/>
        <c:minorTickMark val="none"/>
        <c:tickLblPos val="nextTo"/>
        <c:crossAx val="1301867448"/>
        <c:crosses val="autoZero"/>
        <c:auto val="1"/>
        <c:lblAlgn val="ctr"/>
        <c:lblOffset val="100"/>
        <c:noMultiLvlLbl val="0"/>
      </c:catAx>
      <c:valAx>
        <c:axId val="1301867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01868432"/>
        <c:crosses val="autoZero"/>
        <c:crossBetween val="between"/>
      </c:valAx>
      <c:spPr>
        <a:noFill/>
        <a:ln>
          <a:noFill/>
        </a:ln>
        <a:effectLst/>
      </c:spPr>
    </c:plotArea>
    <c:legend>
      <c:legendPos val="r"/>
      <c:layout>
        <c:manualLayout>
          <c:xMode val="edge"/>
          <c:yMode val="edge"/>
          <c:x val="0.64297540300804568"/>
          <c:y val="0.16184401709401711"/>
          <c:w val="0.33470949022118884"/>
          <c:h val="0.6657713017831533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RESULTAT!$F$62</c:f>
              <c:strCache>
                <c:ptCount val="1"/>
                <c:pt idx="0">
                  <c:v>Körsträckor för tjänsteresor fördelat på färdmedel (km)</c:v>
                </c:pt>
              </c:strCache>
              <c:extLst xmlns:c15="http://schemas.microsoft.com/office/drawing/2012/chart"/>
            </c:strRef>
          </c:tx>
          <c:spPr>
            <a:solidFill>
              <a:schemeClr val="accent4"/>
            </a:solidFill>
            <a:ln w="19050">
              <a:solidFill>
                <a:schemeClr val="lt1"/>
              </a:solidFill>
            </a:ln>
            <a:effectLst/>
          </c:spPr>
          <c:invertIfNegative val="0"/>
          <c:dPt>
            <c:idx val="0"/>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1-A636-466B-959D-E964E827E5CA}"/>
              </c:ext>
            </c:extLst>
          </c:dPt>
          <c:dPt>
            <c:idx val="1"/>
            <c:invertIfNegative val="0"/>
            <c:bubble3D val="0"/>
            <c:spPr>
              <a:solidFill>
                <a:srgbClr val="80C1AA"/>
              </a:solidFill>
              <a:ln w="19050">
                <a:solidFill>
                  <a:schemeClr val="lt1"/>
                </a:solidFill>
              </a:ln>
              <a:effectLst/>
            </c:spPr>
            <c:extLst>
              <c:ext xmlns:c16="http://schemas.microsoft.com/office/drawing/2014/chart" uri="{C3380CC4-5D6E-409C-BE32-E72D297353CC}">
                <c16:uniqueId val="{00000003-A636-466B-959D-E964E827E5CA}"/>
              </c:ext>
            </c:extLst>
          </c:dPt>
          <c:dPt>
            <c:idx val="2"/>
            <c:invertIfNegative val="0"/>
            <c:bubble3D val="0"/>
            <c:spPr>
              <a:solidFill>
                <a:srgbClr val="FF9F57"/>
              </a:solidFill>
              <a:ln w="19050">
                <a:solidFill>
                  <a:schemeClr val="lt1"/>
                </a:solidFill>
              </a:ln>
              <a:effectLst/>
            </c:spPr>
            <c:extLst>
              <c:ext xmlns:c16="http://schemas.microsoft.com/office/drawing/2014/chart" uri="{C3380CC4-5D6E-409C-BE32-E72D297353CC}">
                <c16:uniqueId val="{00000005-A636-466B-959D-E964E827E5CA}"/>
              </c:ext>
            </c:extLst>
          </c:dPt>
          <c:dPt>
            <c:idx val="3"/>
            <c:invertIfNegative val="0"/>
            <c:bubble3D val="0"/>
            <c:spPr>
              <a:solidFill>
                <a:srgbClr val="FF8224"/>
              </a:solidFill>
              <a:ln w="19050">
                <a:solidFill>
                  <a:schemeClr val="lt1"/>
                </a:solidFill>
              </a:ln>
              <a:effectLst/>
            </c:spPr>
            <c:extLst>
              <c:ext xmlns:c16="http://schemas.microsoft.com/office/drawing/2014/chart" uri="{C3380CC4-5D6E-409C-BE32-E72D297353CC}">
                <c16:uniqueId val="{00000007-A636-466B-959D-E964E827E5CA}"/>
              </c:ext>
            </c:extLst>
          </c:dPt>
          <c:dPt>
            <c:idx val="4"/>
            <c:invertIfNegative val="0"/>
            <c:bubble3D val="0"/>
            <c:spPr>
              <a:solidFill>
                <a:srgbClr val="D25A00"/>
              </a:solidFill>
              <a:ln w="19050">
                <a:solidFill>
                  <a:schemeClr val="lt1"/>
                </a:solidFill>
              </a:ln>
              <a:effectLst/>
            </c:spPr>
            <c:extLst>
              <c:ext xmlns:c16="http://schemas.microsoft.com/office/drawing/2014/chart" uri="{C3380CC4-5D6E-409C-BE32-E72D297353CC}">
                <c16:uniqueId val="{00000009-A636-466B-959D-E964E827E5CA}"/>
              </c:ext>
            </c:extLst>
          </c:dPt>
          <c:dPt>
            <c:idx val="5"/>
            <c:invertIfNegative val="0"/>
            <c:bubble3D val="0"/>
            <c:spPr>
              <a:solidFill>
                <a:srgbClr val="D03D02"/>
              </a:solidFill>
              <a:ln w="19050">
                <a:solidFill>
                  <a:schemeClr val="lt1"/>
                </a:solidFill>
              </a:ln>
              <a:effectLst/>
            </c:spPr>
            <c:extLst>
              <c:ext xmlns:c16="http://schemas.microsoft.com/office/drawing/2014/chart" uri="{C3380CC4-5D6E-409C-BE32-E72D297353CC}">
                <c16:uniqueId val="{0000000B-A636-466B-959D-E964E827E5CA}"/>
              </c:ext>
            </c:extLst>
          </c:dPt>
          <c:dPt>
            <c:idx val="6"/>
            <c:invertIfNegative val="0"/>
            <c:bubble3D val="0"/>
            <c:spPr>
              <a:solidFill>
                <a:srgbClr val="DF2203"/>
              </a:solidFill>
              <a:ln w="19050">
                <a:solidFill>
                  <a:schemeClr val="lt1"/>
                </a:solidFill>
              </a:ln>
              <a:effectLst/>
            </c:spPr>
            <c:extLst>
              <c:ext xmlns:c16="http://schemas.microsoft.com/office/drawing/2014/chart" uri="{C3380CC4-5D6E-409C-BE32-E72D297353CC}">
                <c16:uniqueId val="{0000000D-A636-466B-959D-E964E827E5CA}"/>
              </c:ext>
            </c:extLst>
          </c:dPt>
          <c:dPt>
            <c:idx val="7"/>
            <c:invertIfNegative val="0"/>
            <c:bubble3D val="0"/>
            <c:spPr>
              <a:solidFill>
                <a:srgbClr val="930000"/>
              </a:solidFill>
              <a:ln w="19050">
                <a:solidFill>
                  <a:schemeClr val="lt1"/>
                </a:solidFill>
              </a:ln>
              <a:effectLst/>
            </c:spPr>
            <c:extLst>
              <c:ext xmlns:c16="http://schemas.microsoft.com/office/drawing/2014/chart" uri="{C3380CC4-5D6E-409C-BE32-E72D297353CC}">
                <c16:uniqueId val="{0000000F-A636-466B-959D-E964E827E5CA}"/>
              </c:ext>
            </c:extLst>
          </c:dPt>
          <c:dPt>
            <c:idx val="8"/>
            <c:invertIfNegative val="0"/>
            <c:bubble3D val="0"/>
            <c:spPr>
              <a:solidFill>
                <a:srgbClr val="72001A"/>
              </a:solidFill>
              <a:ln w="19050">
                <a:solidFill>
                  <a:schemeClr val="lt1"/>
                </a:solidFill>
              </a:ln>
              <a:effectLst/>
            </c:spPr>
            <c:extLst>
              <c:ext xmlns:c16="http://schemas.microsoft.com/office/drawing/2014/chart" uri="{C3380CC4-5D6E-409C-BE32-E72D297353CC}">
                <c16:uniqueId val="{00000011-A636-466B-959D-E964E827E5CA}"/>
              </c:ext>
            </c:extLst>
          </c:dPt>
          <c:dPt>
            <c:idx val="9"/>
            <c:invertIfNegative val="0"/>
            <c:bubble3D val="0"/>
            <c:spPr>
              <a:solidFill>
                <a:srgbClr val="6FBCCE"/>
              </a:solidFill>
              <a:ln w="19050">
                <a:solidFill>
                  <a:schemeClr val="lt1"/>
                </a:solidFill>
              </a:ln>
              <a:effectLst/>
            </c:spPr>
            <c:extLst>
              <c:ext xmlns:c16="http://schemas.microsoft.com/office/drawing/2014/chart" uri="{C3380CC4-5D6E-409C-BE32-E72D297353CC}">
                <c16:uniqueId val="{00000013-A636-466B-959D-E964E827E5CA}"/>
              </c:ext>
            </c:extLst>
          </c:dPt>
          <c:dPt>
            <c:idx val="10"/>
            <c:invertIfNegative val="0"/>
            <c:bubble3D val="0"/>
            <c:spPr>
              <a:solidFill>
                <a:srgbClr val="307B8D"/>
              </a:solidFill>
              <a:ln w="19050">
                <a:solidFill>
                  <a:schemeClr val="lt1"/>
                </a:solidFill>
              </a:ln>
              <a:effectLst/>
            </c:spPr>
            <c:extLst>
              <c:ext xmlns:c16="http://schemas.microsoft.com/office/drawing/2014/chart" uri="{C3380CC4-5D6E-409C-BE32-E72D297353CC}">
                <c16:uniqueId val="{00000015-A636-466B-959D-E964E827E5CA}"/>
              </c:ext>
            </c:extLst>
          </c:dPt>
          <c:cat>
            <c:strRef>
              <c:f>RESULTAT!$B$63:$B$73</c:f>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extLst xmlns:c15="http://schemas.microsoft.com/office/drawing/2012/chart"/>
            </c:strRef>
          </c:cat>
          <c:val>
            <c:numRef>
              <c:f>RESULTAT!$F$63:$F$73</c:f>
              <c:numCache>
                <c:formatCode>0</c:formatCode>
                <c:ptCount val="11"/>
                <c:pt idx="0">
                  <c:v>0</c:v>
                </c:pt>
                <c:pt idx="1">
                  <c:v>0</c:v>
                </c:pt>
                <c:pt idx="2">
                  <c:v>0</c:v>
                </c:pt>
                <c:pt idx="3">
                  <c:v>0</c:v>
                </c:pt>
                <c:pt idx="4">
                  <c:v>0</c:v>
                </c:pt>
                <c:pt idx="5">
                  <c:v>0</c:v>
                </c:pt>
                <c:pt idx="6">
                  <c:v>0</c:v>
                </c:pt>
                <c:pt idx="7">
                  <c:v>0</c:v>
                </c:pt>
                <c:pt idx="8">
                  <c:v>0</c:v>
                </c:pt>
                <c:pt idx="9">
                  <c:v>0</c:v>
                </c:pt>
                <c:pt idx="10">
                  <c:v>0</c:v>
                </c:pt>
              </c:numCache>
              <c:extLst xmlns:c15="http://schemas.microsoft.com/office/drawing/2012/chart"/>
            </c:numRef>
          </c:val>
          <c:extLst xmlns:c15="http://schemas.microsoft.com/office/drawing/2012/chart">
            <c:ext xmlns:c16="http://schemas.microsoft.com/office/drawing/2014/chart" uri="{C3380CC4-5D6E-409C-BE32-E72D297353CC}">
              <c16:uniqueId val="{00000016-A636-466B-959D-E964E827E5CA}"/>
            </c:ext>
          </c:extLst>
        </c:ser>
        <c:dLbls>
          <c:showLegendKey val="0"/>
          <c:showVal val="0"/>
          <c:showCatName val="0"/>
          <c:showSerName val="0"/>
          <c:showPercent val="0"/>
          <c:showBubbleSize val="0"/>
        </c:dLbls>
        <c:gapWidth val="100"/>
        <c:axId val="585870712"/>
        <c:axId val="585868088"/>
        <c:extLst>
          <c:ext xmlns:c15="http://schemas.microsoft.com/office/drawing/2012/chart" uri="{02D57815-91ED-43cb-92C2-25804820EDAC}">
            <c15:filteredBarSeries>
              <c15:ser>
                <c:idx val="0"/>
                <c:order val="0"/>
                <c:tx>
                  <c:strRef>
                    <c:extLst>
                      <c:ext uri="{02D57815-91ED-43cb-92C2-25804820EDAC}">
                        <c15:formulaRef>
                          <c15:sqref>RESULTAT!$C$62</c15:sqref>
                        </c15:formulaRef>
                      </c:ext>
                    </c:extLst>
                    <c:strCache>
                      <c:ptCount val="1"/>
                      <c:pt idx="0">
                        <c:v>Kostnad för tjänsteresor fördelat på färdmedel (kr)</c:v>
                      </c:pt>
                    </c:strCache>
                  </c:strRef>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8-A636-466B-959D-E964E827E5CA}"/>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A-A636-466B-959D-E964E827E5CA}"/>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C-A636-466B-959D-E964E827E5CA}"/>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E-A636-466B-959D-E964E827E5CA}"/>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0-A636-466B-959D-E964E827E5CA}"/>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2-A636-466B-959D-E964E827E5CA}"/>
                    </c:ext>
                  </c:extLst>
                </c:dPt>
                <c:dPt>
                  <c:idx val="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4-A636-466B-959D-E964E827E5CA}"/>
                    </c:ext>
                  </c:extLst>
                </c:dPt>
                <c:dPt>
                  <c:idx val="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6-A636-466B-959D-E964E827E5CA}"/>
                    </c:ext>
                  </c:extLst>
                </c:dPt>
                <c:dPt>
                  <c:idx val="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8-A636-466B-959D-E964E827E5CA}"/>
                    </c:ext>
                  </c:extLst>
                </c:dPt>
                <c:dPt>
                  <c:idx val="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A-A636-466B-959D-E964E827E5CA}"/>
                    </c:ext>
                  </c:extLst>
                </c:dPt>
                <c:dPt>
                  <c:idx val="1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C-A636-466B-959D-E964E827E5CA}"/>
                    </c:ext>
                  </c:extLst>
                </c:dPt>
                <c:dPt>
                  <c:idx val="1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E-A636-466B-959D-E964E827E5CA}"/>
                    </c:ext>
                  </c:extLst>
                </c:dPt>
                <c:cat>
                  <c:strRef>
                    <c:extLst>
                      <c:ex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c:ext uri="{02D57815-91ED-43cb-92C2-25804820EDAC}">
                        <c15:formulaRef>
                          <c15:sqref>RESULTAT!$C$63:$C$73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F-A636-466B-959D-E964E827E5C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RESULTAT!$D$62</c15:sqref>
                        </c15:formulaRef>
                      </c:ext>
                    </c:extLst>
                    <c:strCache>
                      <c:ptCount val="1"/>
                    </c:strCache>
                  </c:strRef>
                </c:tx>
                <c:spPr>
                  <a:solidFill>
                    <a:schemeClr val="accent2"/>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1-A636-466B-959D-E964E827E5CA}"/>
                    </c:ext>
                  </c:extLst>
                </c:dPt>
                <c:dPt>
                  <c:idx val="1"/>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3-A636-466B-959D-E964E827E5CA}"/>
                    </c:ext>
                  </c:extLst>
                </c:dPt>
                <c:dPt>
                  <c:idx val="2"/>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5-A636-466B-959D-E964E827E5CA}"/>
                    </c:ext>
                  </c:extLst>
                </c:dPt>
                <c:dPt>
                  <c:idx val="3"/>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7-A636-466B-959D-E964E827E5CA}"/>
                    </c:ext>
                  </c:extLst>
                </c:dPt>
                <c:dPt>
                  <c:idx val="4"/>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9-A636-466B-959D-E964E827E5CA}"/>
                    </c:ext>
                  </c:extLst>
                </c:dPt>
                <c:dPt>
                  <c:idx val="5"/>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B-A636-466B-959D-E964E827E5CA}"/>
                    </c:ext>
                  </c:extLst>
                </c:dPt>
                <c:dPt>
                  <c:idx val="6"/>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D-A636-466B-959D-E964E827E5CA}"/>
                    </c:ext>
                  </c:extLst>
                </c:dPt>
                <c:dPt>
                  <c:idx val="7"/>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F-A636-466B-959D-E964E827E5CA}"/>
                    </c:ext>
                  </c:extLst>
                </c:dPt>
                <c:dPt>
                  <c:idx val="8"/>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A636-466B-959D-E964E827E5CA}"/>
                    </c:ext>
                  </c:extLst>
                </c:dPt>
                <c:dPt>
                  <c:idx val="9"/>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3-A636-466B-959D-E964E827E5CA}"/>
                    </c:ext>
                  </c:extLst>
                </c:dPt>
                <c:dPt>
                  <c:idx val="10"/>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A636-466B-959D-E964E827E5CA}"/>
                    </c:ext>
                  </c:extLst>
                </c:dPt>
                <c:dPt>
                  <c:idx val="11"/>
                  <c:invertIfNegative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7-A636-466B-959D-E964E827E5CA}"/>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RESULTAT!$D$63:$D$73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48-A636-466B-959D-E964E827E5C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RESULTAT!$E$62</c15:sqref>
                        </c15:formulaRef>
                      </c:ext>
                    </c:extLst>
                    <c:strCache>
                      <c:ptCount val="1"/>
                    </c:strCache>
                  </c:strRef>
                </c:tx>
                <c:spPr>
                  <a:solidFill>
                    <a:schemeClr val="accent3"/>
                  </a:solidFill>
                  <a:ln w="19050">
                    <a:solidFill>
                      <a:schemeClr val="lt1"/>
                    </a:solidFill>
                  </a:ln>
                  <a:effectLst/>
                </c:spPr>
                <c:invertIfNegative val="0"/>
                <c:dPt>
                  <c:idx val="0"/>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A-A636-466B-959D-E964E827E5CA}"/>
                    </c:ext>
                  </c:extLst>
                </c:dPt>
                <c:dPt>
                  <c:idx val="1"/>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C-A636-466B-959D-E964E827E5CA}"/>
                    </c:ext>
                  </c:extLst>
                </c:dPt>
                <c:dPt>
                  <c:idx val="2"/>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E-A636-466B-959D-E964E827E5CA}"/>
                    </c:ext>
                  </c:extLst>
                </c:dPt>
                <c:dPt>
                  <c:idx val="3"/>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0-A636-466B-959D-E964E827E5CA}"/>
                    </c:ext>
                  </c:extLst>
                </c:dPt>
                <c:dPt>
                  <c:idx val="4"/>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A636-466B-959D-E964E827E5CA}"/>
                    </c:ext>
                  </c:extLst>
                </c:dPt>
                <c:dPt>
                  <c:idx val="5"/>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4-A636-466B-959D-E964E827E5CA}"/>
                    </c:ext>
                  </c:extLst>
                </c:dPt>
                <c:dPt>
                  <c:idx val="6"/>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6-A636-466B-959D-E964E827E5CA}"/>
                    </c:ext>
                  </c:extLst>
                </c:dPt>
                <c:dPt>
                  <c:idx val="7"/>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8-A636-466B-959D-E964E827E5CA}"/>
                    </c:ext>
                  </c:extLst>
                </c:dPt>
                <c:dPt>
                  <c:idx val="8"/>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A-A636-466B-959D-E964E827E5CA}"/>
                    </c:ext>
                  </c:extLst>
                </c:dPt>
                <c:dPt>
                  <c:idx val="9"/>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C-A636-466B-959D-E964E827E5CA}"/>
                    </c:ext>
                  </c:extLst>
                </c:dPt>
                <c:dPt>
                  <c:idx val="10"/>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E-A636-466B-959D-E964E827E5CA}"/>
                    </c:ext>
                  </c:extLst>
                </c:dPt>
                <c:dPt>
                  <c:idx val="11"/>
                  <c:invertIfNegative val="0"/>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0-A636-466B-959D-E964E827E5CA}"/>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RESULTAT!$E$63:$E$73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61-A636-466B-959D-E964E827E5C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RESULTAT!$G$62</c15:sqref>
                        </c15:formulaRef>
                      </c:ext>
                    </c:extLst>
                    <c:strCache>
                      <c:ptCount val="1"/>
                    </c:strCache>
                  </c:strRef>
                </c:tx>
                <c:spPr>
                  <a:solidFill>
                    <a:schemeClr val="accent5"/>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3-A636-466B-959D-E964E827E5CA}"/>
                    </c:ext>
                  </c:extLst>
                </c:dPt>
                <c:dPt>
                  <c:idx val="1"/>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5-A636-466B-959D-E964E827E5CA}"/>
                    </c:ext>
                  </c:extLst>
                </c:dPt>
                <c:dPt>
                  <c:idx val="2"/>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7-A636-466B-959D-E964E827E5CA}"/>
                    </c:ext>
                  </c:extLst>
                </c:dPt>
                <c:dPt>
                  <c:idx val="3"/>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9-A636-466B-959D-E964E827E5CA}"/>
                    </c:ext>
                  </c:extLst>
                </c:dPt>
                <c:dPt>
                  <c:idx val="4"/>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B-A636-466B-959D-E964E827E5CA}"/>
                    </c:ext>
                  </c:extLst>
                </c:dPt>
                <c:dPt>
                  <c:idx val="5"/>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D-A636-466B-959D-E964E827E5CA}"/>
                    </c:ext>
                  </c:extLst>
                </c:dPt>
                <c:dPt>
                  <c:idx val="6"/>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F-A636-466B-959D-E964E827E5CA}"/>
                    </c:ext>
                  </c:extLst>
                </c:dPt>
                <c:dPt>
                  <c:idx val="7"/>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1-A636-466B-959D-E964E827E5CA}"/>
                    </c:ext>
                  </c:extLst>
                </c:dPt>
                <c:dPt>
                  <c:idx val="8"/>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3-A636-466B-959D-E964E827E5CA}"/>
                    </c:ext>
                  </c:extLst>
                </c:dPt>
                <c:dPt>
                  <c:idx val="9"/>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5-A636-466B-959D-E964E827E5CA}"/>
                    </c:ext>
                  </c:extLst>
                </c:dPt>
                <c:dPt>
                  <c:idx val="10"/>
                  <c:invertIfNegative val="0"/>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A636-466B-959D-E964E827E5CA}"/>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RESULTAT!$G$63:$G$73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78-A636-466B-959D-E964E827E5C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RESULTAT!$H$62</c15:sqref>
                        </c15:formulaRef>
                      </c:ext>
                    </c:extLst>
                    <c:strCache>
                      <c:ptCount val="1"/>
                    </c:strCache>
                  </c:strRef>
                </c:tx>
                <c:spPr>
                  <a:solidFill>
                    <a:schemeClr val="accent6"/>
                  </a:solidFill>
                  <a:ln w="19050">
                    <a:solidFill>
                      <a:schemeClr val="lt1"/>
                    </a:solidFill>
                  </a:ln>
                  <a:effectLst/>
                </c:spPr>
                <c:invertIfNegative val="0"/>
                <c:dPt>
                  <c:idx val="0"/>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A-A636-466B-959D-E964E827E5CA}"/>
                    </c:ext>
                  </c:extLst>
                </c:dPt>
                <c:dPt>
                  <c:idx val="1"/>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C-A636-466B-959D-E964E827E5CA}"/>
                    </c:ext>
                  </c:extLst>
                </c:dPt>
                <c:dPt>
                  <c:idx val="2"/>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E-A636-466B-959D-E964E827E5CA}"/>
                    </c:ext>
                  </c:extLst>
                </c:dPt>
                <c:dPt>
                  <c:idx val="3"/>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0-A636-466B-959D-E964E827E5CA}"/>
                    </c:ext>
                  </c:extLst>
                </c:dPt>
                <c:dPt>
                  <c:idx val="4"/>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2-A636-466B-959D-E964E827E5CA}"/>
                    </c:ext>
                  </c:extLst>
                </c:dPt>
                <c:dPt>
                  <c:idx val="5"/>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4-A636-466B-959D-E964E827E5CA}"/>
                    </c:ext>
                  </c:extLst>
                </c:dPt>
                <c:dPt>
                  <c:idx val="6"/>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6-A636-466B-959D-E964E827E5CA}"/>
                    </c:ext>
                  </c:extLst>
                </c:dPt>
                <c:dPt>
                  <c:idx val="7"/>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8-A636-466B-959D-E964E827E5CA}"/>
                    </c:ext>
                  </c:extLst>
                </c:dPt>
                <c:dPt>
                  <c:idx val="8"/>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A-A636-466B-959D-E964E827E5CA}"/>
                    </c:ext>
                  </c:extLst>
                </c:dPt>
                <c:dPt>
                  <c:idx val="9"/>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C-A636-466B-959D-E964E827E5CA}"/>
                    </c:ext>
                  </c:extLst>
                </c:dPt>
                <c:dPt>
                  <c:idx val="10"/>
                  <c:invertIfNegative val="0"/>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E-A636-466B-959D-E964E827E5CA}"/>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RESULTAT!$H$63:$H$73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8F-A636-466B-959D-E964E827E5C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RESULTAT!$I$62</c15:sqref>
                        </c15:formulaRef>
                      </c:ext>
                    </c:extLst>
                    <c:strCache>
                      <c:ptCount val="1"/>
                      <c:pt idx="0">
                        <c:v>CO2-utsläpp från tjänsteresor fördelat på färdmedel (kg CO2)</c:v>
                      </c:pt>
                    </c:strCache>
                  </c:strRef>
                </c:tx>
                <c:spPr>
                  <a:solidFill>
                    <a:schemeClr val="accent1">
                      <a:lumMod val="60000"/>
                    </a:schemeClr>
                  </a:solidFill>
                  <a:ln w="19050">
                    <a:solidFill>
                      <a:schemeClr val="lt1"/>
                    </a:solidFill>
                  </a:ln>
                  <a:effectLst/>
                </c:spPr>
                <c:invertIfNegative val="0"/>
                <c:dPt>
                  <c:idx val="0"/>
                  <c:invertIfNegative val="0"/>
                  <c:bubble3D val="0"/>
                  <c:spPr>
                    <a:solidFill>
                      <a:srgbClr val="16664E"/>
                    </a:solidFill>
                    <a:ln w="19050">
                      <a:solidFill>
                        <a:schemeClr val="lt1"/>
                      </a:solidFill>
                    </a:ln>
                    <a:effectLst/>
                  </c:spPr>
                  <c:extLst xmlns:c15="http://schemas.microsoft.com/office/drawing/2012/chart">
                    <c:ext xmlns:c16="http://schemas.microsoft.com/office/drawing/2014/chart" uri="{C3380CC4-5D6E-409C-BE32-E72D297353CC}">
                      <c16:uniqueId val="{00000091-A636-466B-959D-E964E827E5CA}"/>
                    </c:ext>
                  </c:extLst>
                </c:dPt>
                <c:dPt>
                  <c:idx val="1"/>
                  <c:invertIfNegative val="0"/>
                  <c:bubble3D val="0"/>
                  <c:spPr>
                    <a:solidFill>
                      <a:srgbClr val="80C1AA"/>
                    </a:solidFill>
                    <a:ln w="19050">
                      <a:solidFill>
                        <a:schemeClr val="lt1"/>
                      </a:solidFill>
                    </a:ln>
                    <a:effectLst/>
                  </c:spPr>
                  <c:extLst xmlns:c15="http://schemas.microsoft.com/office/drawing/2012/chart">
                    <c:ext xmlns:c16="http://schemas.microsoft.com/office/drawing/2014/chart" uri="{C3380CC4-5D6E-409C-BE32-E72D297353CC}">
                      <c16:uniqueId val="{00000093-A636-466B-959D-E964E827E5CA}"/>
                    </c:ext>
                  </c:extLst>
                </c:dPt>
                <c:dPt>
                  <c:idx val="2"/>
                  <c:invertIfNegative val="0"/>
                  <c:bubble3D val="0"/>
                  <c:spPr>
                    <a:solidFill>
                      <a:srgbClr val="FF9F57"/>
                    </a:solidFill>
                    <a:ln w="19050">
                      <a:solidFill>
                        <a:schemeClr val="lt1"/>
                      </a:solidFill>
                    </a:ln>
                    <a:effectLst/>
                  </c:spPr>
                  <c:extLst xmlns:c15="http://schemas.microsoft.com/office/drawing/2012/chart">
                    <c:ext xmlns:c16="http://schemas.microsoft.com/office/drawing/2014/chart" uri="{C3380CC4-5D6E-409C-BE32-E72D297353CC}">
                      <c16:uniqueId val="{00000095-A636-466B-959D-E964E827E5CA}"/>
                    </c:ext>
                  </c:extLst>
                </c:dPt>
                <c:dPt>
                  <c:idx val="3"/>
                  <c:invertIfNegative val="0"/>
                  <c:bubble3D val="0"/>
                  <c:spPr>
                    <a:solidFill>
                      <a:srgbClr val="FF8224"/>
                    </a:solidFill>
                    <a:ln w="19050">
                      <a:solidFill>
                        <a:schemeClr val="lt1"/>
                      </a:solidFill>
                    </a:ln>
                    <a:effectLst/>
                  </c:spPr>
                  <c:extLst xmlns:c15="http://schemas.microsoft.com/office/drawing/2012/chart">
                    <c:ext xmlns:c16="http://schemas.microsoft.com/office/drawing/2014/chart" uri="{C3380CC4-5D6E-409C-BE32-E72D297353CC}">
                      <c16:uniqueId val="{00000097-A636-466B-959D-E964E827E5CA}"/>
                    </c:ext>
                  </c:extLst>
                </c:dPt>
                <c:dPt>
                  <c:idx val="4"/>
                  <c:invertIfNegative val="0"/>
                  <c:bubble3D val="0"/>
                  <c:spPr>
                    <a:solidFill>
                      <a:srgbClr val="D25A00"/>
                    </a:solidFill>
                    <a:ln w="19050">
                      <a:solidFill>
                        <a:schemeClr val="lt1"/>
                      </a:solidFill>
                    </a:ln>
                    <a:effectLst/>
                  </c:spPr>
                  <c:extLst xmlns:c15="http://schemas.microsoft.com/office/drawing/2012/chart">
                    <c:ext xmlns:c16="http://schemas.microsoft.com/office/drawing/2014/chart" uri="{C3380CC4-5D6E-409C-BE32-E72D297353CC}">
                      <c16:uniqueId val="{00000099-A636-466B-959D-E964E827E5CA}"/>
                    </c:ext>
                  </c:extLst>
                </c:dPt>
                <c:dPt>
                  <c:idx val="5"/>
                  <c:invertIfNegative val="0"/>
                  <c:bubble3D val="0"/>
                  <c:spPr>
                    <a:solidFill>
                      <a:srgbClr val="D03D02"/>
                    </a:solidFill>
                    <a:ln w="19050">
                      <a:solidFill>
                        <a:schemeClr val="lt1"/>
                      </a:solidFill>
                    </a:ln>
                    <a:effectLst/>
                  </c:spPr>
                  <c:extLst xmlns:c15="http://schemas.microsoft.com/office/drawing/2012/chart">
                    <c:ext xmlns:c16="http://schemas.microsoft.com/office/drawing/2014/chart" uri="{C3380CC4-5D6E-409C-BE32-E72D297353CC}">
                      <c16:uniqueId val="{0000009B-A636-466B-959D-E964E827E5CA}"/>
                    </c:ext>
                  </c:extLst>
                </c:dPt>
                <c:dPt>
                  <c:idx val="6"/>
                  <c:invertIfNegative val="0"/>
                  <c:bubble3D val="0"/>
                  <c:spPr>
                    <a:solidFill>
                      <a:srgbClr val="DF2203"/>
                    </a:solidFill>
                    <a:ln w="19050">
                      <a:solidFill>
                        <a:schemeClr val="lt1"/>
                      </a:solidFill>
                    </a:ln>
                    <a:effectLst/>
                  </c:spPr>
                  <c:extLst xmlns:c15="http://schemas.microsoft.com/office/drawing/2012/chart">
                    <c:ext xmlns:c16="http://schemas.microsoft.com/office/drawing/2014/chart" uri="{C3380CC4-5D6E-409C-BE32-E72D297353CC}">
                      <c16:uniqueId val="{0000009D-A636-466B-959D-E964E827E5CA}"/>
                    </c:ext>
                  </c:extLst>
                </c:dPt>
                <c:dPt>
                  <c:idx val="7"/>
                  <c:invertIfNegative val="0"/>
                  <c:bubble3D val="0"/>
                  <c:spPr>
                    <a:solidFill>
                      <a:srgbClr val="930000"/>
                    </a:solidFill>
                    <a:ln w="19050">
                      <a:solidFill>
                        <a:schemeClr val="lt1"/>
                      </a:solidFill>
                    </a:ln>
                    <a:effectLst/>
                  </c:spPr>
                  <c:extLst xmlns:c15="http://schemas.microsoft.com/office/drawing/2012/chart">
                    <c:ext xmlns:c16="http://schemas.microsoft.com/office/drawing/2014/chart" uri="{C3380CC4-5D6E-409C-BE32-E72D297353CC}">
                      <c16:uniqueId val="{0000009F-A636-466B-959D-E964E827E5CA}"/>
                    </c:ext>
                  </c:extLst>
                </c:dPt>
                <c:dPt>
                  <c:idx val="8"/>
                  <c:invertIfNegative val="0"/>
                  <c:bubble3D val="0"/>
                  <c:spPr>
                    <a:solidFill>
                      <a:srgbClr val="72001A"/>
                    </a:solidFill>
                    <a:ln w="19050">
                      <a:solidFill>
                        <a:schemeClr val="lt1"/>
                      </a:solidFill>
                    </a:ln>
                    <a:effectLst/>
                  </c:spPr>
                  <c:extLst xmlns:c15="http://schemas.microsoft.com/office/drawing/2012/chart">
                    <c:ext xmlns:c16="http://schemas.microsoft.com/office/drawing/2014/chart" uri="{C3380CC4-5D6E-409C-BE32-E72D297353CC}">
                      <c16:uniqueId val="{000000A1-A636-466B-959D-E964E827E5CA}"/>
                    </c:ext>
                  </c:extLst>
                </c:dPt>
                <c:dPt>
                  <c:idx val="9"/>
                  <c:invertIfNegative val="0"/>
                  <c:bubble3D val="0"/>
                  <c:spPr>
                    <a:solidFill>
                      <a:srgbClr val="6FBCCE"/>
                    </a:solidFill>
                    <a:ln w="19050">
                      <a:solidFill>
                        <a:schemeClr val="lt1"/>
                      </a:solidFill>
                    </a:ln>
                    <a:effectLst/>
                  </c:spPr>
                  <c:extLst xmlns:c15="http://schemas.microsoft.com/office/drawing/2012/chart">
                    <c:ext xmlns:c16="http://schemas.microsoft.com/office/drawing/2014/chart" uri="{C3380CC4-5D6E-409C-BE32-E72D297353CC}">
                      <c16:uniqueId val="{000000A3-A636-466B-959D-E964E827E5CA}"/>
                    </c:ext>
                  </c:extLst>
                </c:dPt>
                <c:dPt>
                  <c:idx val="10"/>
                  <c:invertIfNegative val="0"/>
                  <c:bubble3D val="0"/>
                  <c:spPr>
                    <a:solidFill>
                      <a:srgbClr val="307B8D"/>
                    </a:solidFill>
                    <a:ln w="19050">
                      <a:solidFill>
                        <a:schemeClr val="lt1"/>
                      </a:solidFill>
                    </a:ln>
                    <a:effectLst/>
                  </c:spPr>
                  <c:extLst xmlns:c15="http://schemas.microsoft.com/office/drawing/2012/chart">
                    <c:ext xmlns:c16="http://schemas.microsoft.com/office/drawing/2014/chart" uri="{C3380CC4-5D6E-409C-BE32-E72D297353CC}">
                      <c16:uniqueId val="{000000A5-A636-466B-959D-E964E827E5CA}"/>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RESULTAT!$I$63:$I$73</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A6-A636-466B-959D-E964E827E5C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RESULTAT!$J$62</c15:sqref>
                        </c15:formulaRef>
                      </c:ext>
                    </c:extLst>
                    <c:strCache>
                      <c:ptCount val="1"/>
                    </c:strCache>
                  </c:strRef>
                </c:tx>
                <c:spPr>
                  <a:solidFill>
                    <a:schemeClr val="accent2">
                      <a:lumMod val="60000"/>
                    </a:schemeClr>
                  </a:solidFill>
                  <a:ln w="19050">
                    <a:solidFill>
                      <a:schemeClr val="lt1"/>
                    </a:solidFill>
                  </a:ln>
                  <a:effectLst/>
                </c:spPr>
                <c:invertIfNegative val="0"/>
                <c:dPt>
                  <c:idx val="0"/>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A636-466B-959D-E964E827E5CA}"/>
                    </c:ext>
                  </c:extLst>
                </c:dPt>
                <c:dPt>
                  <c:idx val="1"/>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A636-466B-959D-E964E827E5CA}"/>
                    </c:ext>
                  </c:extLst>
                </c:dPt>
                <c:dPt>
                  <c:idx val="2"/>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A636-466B-959D-E964E827E5CA}"/>
                    </c:ext>
                  </c:extLst>
                </c:dPt>
                <c:dPt>
                  <c:idx val="3"/>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A636-466B-959D-E964E827E5CA}"/>
                    </c:ext>
                  </c:extLst>
                </c:dPt>
                <c:dPt>
                  <c:idx val="4"/>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A636-466B-959D-E964E827E5CA}"/>
                    </c:ext>
                  </c:extLst>
                </c:dPt>
                <c:dPt>
                  <c:idx val="5"/>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A636-466B-959D-E964E827E5CA}"/>
                    </c:ext>
                  </c:extLst>
                </c:dPt>
                <c:dPt>
                  <c:idx val="6"/>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A636-466B-959D-E964E827E5CA}"/>
                    </c:ext>
                  </c:extLst>
                </c:dPt>
                <c:dPt>
                  <c:idx val="7"/>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A636-466B-959D-E964E827E5CA}"/>
                    </c:ext>
                  </c:extLst>
                </c:dPt>
                <c:dPt>
                  <c:idx val="8"/>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A636-466B-959D-E964E827E5CA}"/>
                    </c:ext>
                  </c:extLst>
                </c:dPt>
                <c:dPt>
                  <c:idx val="9"/>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A636-466B-959D-E964E827E5CA}"/>
                    </c:ext>
                  </c:extLst>
                </c:dPt>
                <c:dPt>
                  <c:idx val="10"/>
                  <c:invertIfNegative val="0"/>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A636-466B-959D-E964E827E5CA}"/>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RESULTAT!$J$63:$J$73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BD-A636-466B-959D-E964E827E5C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RESULTAT!$K$62</c15:sqref>
                        </c15:formulaRef>
                      </c:ext>
                    </c:extLst>
                    <c:strCache>
                      <c:ptCount val="1"/>
                    </c:strCache>
                  </c:strRef>
                </c:tx>
                <c:spPr>
                  <a:solidFill>
                    <a:schemeClr val="accent3">
                      <a:lumMod val="60000"/>
                    </a:schemeClr>
                  </a:solidFill>
                  <a:ln w="19050">
                    <a:solidFill>
                      <a:schemeClr val="lt1"/>
                    </a:solidFill>
                  </a:ln>
                  <a:effectLst/>
                </c:spPr>
                <c:invertIfNegative val="0"/>
                <c:dPt>
                  <c:idx val="0"/>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F-A636-466B-959D-E964E827E5CA}"/>
                    </c:ext>
                  </c:extLst>
                </c:dPt>
                <c:dPt>
                  <c:idx val="1"/>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1-A636-466B-959D-E964E827E5CA}"/>
                    </c:ext>
                  </c:extLst>
                </c:dPt>
                <c:dPt>
                  <c:idx val="2"/>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3-A636-466B-959D-E964E827E5CA}"/>
                    </c:ext>
                  </c:extLst>
                </c:dPt>
                <c:dPt>
                  <c:idx val="3"/>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A636-466B-959D-E964E827E5CA}"/>
                    </c:ext>
                  </c:extLst>
                </c:dPt>
                <c:dPt>
                  <c:idx val="4"/>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A636-466B-959D-E964E827E5CA}"/>
                    </c:ext>
                  </c:extLst>
                </c:dPt>
                <c:dPt>
                  <c:idx val="5"/>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A636-466B-959D-E964E827E5CA}"/>
                    </c:ext>
                  </c:extLst>
                </c:dPt>
                <c:dPt>
                  <c:idx val="6"/>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636-466B-959D-E964E827E5CA}"/>
                    </c:ext>
                  </c:extLst>
                </c:dPt>
                <c:dPt>
                  <c:idx val="7"/>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636-466B-959D-E964E827E5CA}"/>
                    </c:ext>
                  </c:extLst>
                </c:dPt>
                <c:dPt>
                  <c:idx val="8"/>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636-466B-959D-E964E827E5CA}"/>
                    </c:ext>
                  </c:extLst>
                </c:dPt>
                <c:dPt>
                  <c:idx val="9"/>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1-A636-466B-959D-E964E827E5CA}"/>
                    </c:ext>
                  </c:extLst>
                </c:dPt>
                <c:dPt>
                  <c:idx val="10"/>
                  <c:invertIfNegative val="0"/>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A636-466B-959D-E964E827E5CA}"/>
                    </c:ext>
                  </c:extLst>
                </c:dPt>
                <c:cat>
                  <c:strRef>
                    <c:extLst xmlns:c15="http://schemas.microsoft.com/office/drawing/2012/chart">
                      <c:ext xmlns:c15="http://schemas.microsoft.com/office/drawing/2012/chart" uri="{02D57815-91ED-43cb-92C2-25804820EDAC}">
                        <c15:formulaRef>
                          <c15:sqref>RESULTAT!$B$63:$B$73</c15:sqref>
                        </c15:formulaRef>
                      </c:ext>
                    </c:extLst>
                    <c:strCache>
                      <c:ptCount val="11"/>
                      <c:pt idx="0">
                        <c:v>Tåg (SJ och utrikes)</c:v>
                      </c:pt>
                      <c:pt idx="1">
                        <c:v>Lokal och regional kollektivtrafik</c:v>
                      </c:pt>
                      <c:pt idx="2">
                        <c:v>Tjänstebilar/verksamhetsbilar</c:v>
                      </c:pt>
                      <c:pt idx="3">
                        <c:v>Poolbilar i intern regi</c:v>
                      </c:pt>
                      <c:pt idx="4">
                        <c:v>Poolbilar i extern regi</c:v>
                      </c:pt>
                      <c:pt idx="5">
                        <c:v>Förmånsbilar</c:v>
                      </c:pt>
                      <c:pt idx="6">
                        <c:v>Taxi</c:v>
                      </c:pt>
                      <c:pt idx="7">
                        <c:v>Hyrbilar</c:v>
                      </c:pt>
                      <c:pt idx="8">
                        <c:v>Privatbilar</c:v>
                      </c:pt>
                      <c:pt idx="9">
                        <c:v>Flyg (nationella)</c:v>
                      </c:pt>
                      <c:pt idx="10">
                        <c:v>Flyg (internationella)</c:v>
                      </c:pt>
                    </c:strCache>
                  </c:strRef>
                </c:cat>
                <c:val>
                  <c:numRef>
                    <c:extLst xmlns:c15="http://schemas.microsoft.com/office/drawing/2012/chart">
                      <c:ext xmlns:c15="http://schemas.microsoft.com/office/drawing/2012/chart" uri="{02D57815-91ED-43cb-92C2-25804820EDAC}">
                        <c15:formulaRef>
                          <c15:sqref>RESULTAT!$K$63:$K$73</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D4-A636-466B-959D-E964E827E5CA}"/>
                  </c:ext>
                </c:extLst>
              </c15:ser>
            </c15:filteredBarSeries>
          </c:ext>
        </c:extLst>
      </c:barChart>
      <c:catAx>
        <c:axId val="585870712"/>
        <c:scaling>
          <c:orientation val="minMax"/>
        </c:scaling>
        <c:delete val="1"/>
        <c:axPos val="b"/>
        <c:numFmt formatCode="General" sourceLinked="1"/>
        <c:majorTickMark val="out"/>
        <c:minorTickMark val="none"/>
        <c:tickLblPos val="nextTo"/>
        <c:crossAx val="585868088"/>
        <c:crosses val="autoZero"/>
        <c:auto val="1"/>
        <c:lblAlgn val="ctr"/>
        <c:lblOffset val="100"/>
        <c:noMultiLvlLbl val="0"/>
      </c:catAx>
      <c:valAx>
        <c:axId val="585868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85870712"/>
        <c:crosses val="autoZero"/>
        <c:crossBetween val="between"/>
      </c:valAx>
      <c:spPr>
        <a:noFill/>
        <a:ln>
          <a:noFill/>
        </a:ln>
        <a:effectLst/>
      </c:spPr>
    </c:plotArea>
    <c:legend>
      <c:legendPos val="r"/>
      <c:layout>
        <c:manualLayout>
          <c:xMode val="edge"/>
          <c:yMode val="edge"/>
          <c:x val="0.64297540300804568"/>
          <c:y val="0.16184401709401711"/>
          <c:w val="0.33470949022118884"/>
          <c:h val="0.6888513735783027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Y$165" lockText="1" noThreeD="1"/>
</file>

<file path=xl/ctrlProps/ctrlProp11.xml><?xml version="1.0" encoding="utf-8"?>
<formControlPr xmlns="http://schemas.microsoft.com/office/spreadsheetml/2009/9/main" objectType="CheckBox" fmlaLink="$Y$209" lockText="1" noThreeD="1"/>
</file>

<file path=xl/ctrlProps/ctrlProp12.xml><?xml version="1.0" encoding="utf-8"?>
<formControlPr xmlns="http://schemas.microsoft.com/office/spreadsheetml/2009/9/main" objectType="CheckBox" fmlaLink="$Y$188" lockText="1" noThreeD="1"/>
</file>

<file path=xl/ctrlProps/ctrlProp13.xml><?xml version="1.0" encoding="utf-8"?>
<formControlPr xmlns="http://schemas.microsoft.com/office/spreadsheetml/2009/9/main" objectType="CheckBox" fmlaLink="$Y$193" lockText="1" noThreeD="1"/>
</file>

<file path=xl/ctrlProps/ctrlProp14.xml><?xml version="1.0" encoding="utf-8"?>
<formControlPr xmlns="http://schemas.microsoft.com/office/spreadsheetml/2009/9/main" objectType="CheckBox" fmlaLink="$Y$262" lockText="1" noThreeD="1"/>
</file>

<file path=xl/ctrlProps/ctrlProp15.xml><?xml version="1.0" encoding="utf-8"?>
<formControlPr xmlns="http://schemas.microsoft.com/office/spreadsheetml/2009/9/main" objectType="CheckBox" fmlaLink="$Y$268" lockText="1" noThreeD="1"/>
</file>

<file path=xl/ctrlProps/ctrlProp16.xml><?xml version="1.0" encoding="utf-8"?>
<formControlPr xmlns="http://schemas.microsoft.com/office/spreadsheetml/2009/9/main" objectType="CheckBox" fmlaLink="$Y$287" noThreeD="1"/>
</file>

<file path=xl/ctrlProps/ctrlProp17.xml><?xml version="1.0" encoding="utf-8"?>
<formControlPr xmlns="http://schemas.microsoft.com/office/spreadsheetml/2009/9/main" objectType="CheckBox" fmlaLink="$Y$294" noThreeD="1"/>
</file>

<file path=xl/ctrlProps/ctrlProp18.xml><?xml version="1.0" encoding="utf-8"?>
<formControlPr xmlns="http://schemas.microsoft.com/office/spreadsheetml/2009/9/main" objectType="CheckBox" fmlaLink="$Y$59" lockText="1" noThreeD="1"/>
</file>

<file path=xl/ctrlProps/ctrlProp19.xml><?xml version="1.0" encoding="utf-8"?>
<formControlPr xmlns="http://schemas.microsoft.com/office/spreadsheetml/2009/9/main" objectType="CheckBox" fmlaLink="$Y$6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Y$84" lockText="1" noThreeD="1"/>
</file>

<file path=xl/ctrlProps/ctrlProp21.xml><?xml version="1.0" encoding="utf-8"?>
<formControlPr xmlns="http://schemas.microsoft.com/office/spreadsheetml/2009/9/main" objectType="CheckBox" fmlaLink="$Y$89" lockText="1" noThreeD="1"/>
</file>

<file path=xl/ctrlProps/ctrlProp22.xml><?xml version="1.0" encoding="utf-8"?>
<formControlPr xmlns="http://schemas.microsoft.com/office/spreadsheetml/2009/9/main" objectType="CheckBox" checked="Checked" fmlaLink="$Y$10" lockText="1" noThreeD="1"/>
</file>

<file path=xl/ctrlProps/ctrlProp23.xml><?xml version="1.0" encoding="utf-8"?>
<formControlPr xmlns="http://schemas.microsoft.com/office/spreadsheetml/2009/9/main" objectType="CheckBox" checked="Checked" fmlaLink="$Y$12" lockText="1" noThreeD="1"/>
</file>

<file path=xl/ctrlProps/ctrlProp24.xml><?xml version="1.0" encoding="utf-8"?>
<formControlPr xmlns="http://schemas.microsoft.com/office/spreadsheetml/2009/9/main" objectType="CheckBox" checked="Checked" fmlaLink="$Y$14" lockText="1" noThreeD="1"/>
</file>

<file path=xl/ctrlProps/ctrlProp25.xml><?xml version="1.0" encoding="utf-8"?>
<formControlPr xmlns="http://schemas.microsoft.com/office/spreadsheetml/2009/9/main" objectType="CheckBox" checked="Checked" fmlaLink="$Y$16" lockText="1" noThreeD="1"/>
</file>

<file path=xl/ctrlProps/ctrlProp26.xml><?xml version="1.0" encoding="utf-8"?>
<formControlPr xmlns="http://schemas.microsoft.com/office/spreadsheetml/2009/9/main" objectType="CheckBox" checked="Checked" fmlaLink="$Y$18" lockText="1" noThreeD="1"/>
</file>

<file path=xl/ctrlProps/ctrlProp27.xml><?xml version="1.0" encoding="utf-8"?>
<formControlPr xmlns="http://schemas.microsoft.com/office/spreadsheetml/2009/9/main" objectType="CheckBox" checked="Checked" fmlaLink="$Y$20" lockText="1" noThreeD="1"/>
</file>

<file path=xl/ctrlProps/ctrlProp28.xml><?xml version="1.0" encoding="utf-8"?>
<formControlPr xmlns="http://schemas.microsoft.com/office/spreadsheetml/2009/9/main" objectType="CheckBox" fmlaLink="$Y$232" lockText="1" noThreeD="1"/>
</file>

<file path=xl/ctrlProps/ctrlProp29.xml><?xml version="1.0" encoding="utf-8"?>
<formControlPr xmlns="http://schemas.microsoft.com/office/spreadsheetml/2009/9/main" objectType="CheckBox" fmlaLink="$Y$237"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fmlaLink="$Y$22" lockText="1" noThreeD="1"/>
</file>

<file path=xl/ctrlProps/ctrlProp31.xml><?xml version="1.0" encoding="utf-8"?>
<formControlPr xmlns="http://schemas.microsoft.com/office/spreadsheetml/2009/9/main" objectType="CheckBox" checked="Checked" fmlaLink="$Y$24" lockText="1" noThreeD="1"/>
</file>

<file path=xl/ctrlProps/ctrlProp32.xml><?xml version="1.0" encoding="utf-8"?>
<formControlPr xmlns="http://schemas.microsoft.com/office/spreadsheetml/2009/9/main" objectType="CheckBox" checked="Checked" fmlaLink="$Y$26"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fmlaLink="$Y$28" lockText="1" noThreeD="1"/>
</file>

<file path=xl/ctrlProps/ctrlProp6.xml><?xml version="1.0" encoding="utf-8"?>
<formControlPr xmlns="http://schemas.microsoft.com/office/spreadsheetml/2009/9/main" objectType="CheckBox" checked="Checked" fmlaLink="$Y$30" lockText="1" noThreeD="1"/>
</file>

<file path=xl/ctrlProps/ctrlProp7.xml><?xml version="1.0" encoding="utf-8"?>
<formControlPr xmlns="http://schemas.microsoft.com/office/spreadsheetml/2009/9/main" objectType="CheckBox" fmlaLink="$Y$105" lockText="1" noThreeD="1"/>
</file>

<file path=xl/ctrlProps/ctrlProp8.xml><?xml version="1.0" encoding="utf-8"?>
<formControlPr xmlns="http://schemas.microsoft.com/office/spreadsheetml/2009/9/main" objectType="CheckBox" fmlaLink="$Y$125" lockText="1" noThreeD="1"/>
</file>

<file path=xl/ctrlProps/ctrlProp9.xml><?xml version="1.0" encoding="utf-8"?>
<formControlPr xmlns="http://schemas.microsoft.com/office/spreadsheetml/2009/9/main" objectType="CheckBox" fmlaLink="$Y$14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220133</xdr:colOff>
      <xdr:row>2</xdr:row>
      <xdr:rowOff>76201</xdr:rowOff>
    </xdr:from>
    <xdr:to>
      <xdr:col>3</xdr:col>
      <xdr:colOff>1687286</xdr:colOff>
      <xdr:row>2</xdr:row>
      <xdr:rowOff>609601</xdr:rowOff>
    </xdr:to>
    <xdr:sp macro="" textlink="">
      <xdr:nvSpPr>
        <xdr:cNvPr id="2" name="textruta 1">
          <a:extLst>
            <a:ext uri="{FF2B5EF4-FFF2-40B4-BE49-F238E27FC236}">
              <a16:creationId xmlns:a16="http://schemas.microsoft.com/office/drawing/2014/main" id="{00000000-0008-0000-0000-000002000000}"/>
            </a:ext>
          </a:extLst>
        </xdr:cNvPr>
        <xdr:cNvSpPr txBox="1"/>
      </xdr:nvSpPr>
      <xdr:spPr>
        <a:xfrm>
          <a:off x="220133" y="495301"/>
          <a:ext cx="3852213"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3200" b="1">
              <a:solidFill>
                <a:schemeClr val="accent2"/>
              </a:solidFill>
              <a:latin typeface="Abadi" panose="020B0604020104020204" pitchFamily="34" charset="0"/>
            </a:rPr>
            <a:t>NULÄGESANALYS</a:t>
          </a:r>
        </a:p>
      </xdr:txBody>
    </xdr:sp>
    <xdr:clientData/>
  </xdr:twoCellAnchor>
  <xdr:twoCellAnchor>
    <xdr:from>
      <xdr:col>1</xdr:col>
      <xdr:colOff>3159939</xdr:colOff>
      <xdr:row>2</xdr:row>
      <xdr:rowOff>252982</xdr:rowOff>
    </xdr:from>
    <xdr:to>
      <xdr:col>2</xdr:col>
      <xdr:colOff>4127608</xdr:colOff>
      <xdr:row>2</xdr:row>
      <xdr:rowOff>646138</xdr:rowOff>
    </xdr:to>
    <xdr:sp macro="" textlink="">
      <xdr:nvSpPr>
        <xdr:cNvPr id="5" name="textruta 4">
          <a:extLst>
            <a:ext uri="{FF2B5EF4-FFF2-40B4-BE49-F238E27FC236}">
              <a16:creationId xmlns:a16="http://schemas.microsoft.com/office/drawing/2014/main" id="{00000000-0008-0000-0000-000005000000}"/>
            </a:ext>
          </a:extLst>
        </xdr:cNvPr>
        <xdr:cNvSpPr txBox="1"/>
      </xdr:nvSpPr>
      <xdr:spPr>
        <a:xfrm>
          <a:off x="3419019" y="672082"/>
          <a:ext cx="4777669" cy="393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i="0">
              <a:solidFill>
                <a:schemeClr val="bg1"/>
              </a:solidFill>
              <a:latin typeface="Arial" panose="020B0604020202020204" pitchFamily="34" charset="0"/>
              <a:cs typeface="Arial" panose="020B0604020202020204" pitchFamily="34" charset="0"/>
            </a:rPr>
            <a:t>-</a:t>
          </a:r>
          <a:r>
            <a:rPr lang="sv-SE" sz="1600" b="1" i="0">
              <a:solidFill>
                <a:srgbClr val="F4D300"/>
              </a:solidFill>
              <a:latin typeface="Arial" panose="020B0604020202020204" pitchFamily="34" charset="0"/>
              <a:cs typeface="Arial" panose="020B0604020202020204" pitchFamily="34" charset="0"/>
            </a:rPr>
            <a:t> </a:t>
          </a:r>
          <a:r>
            <a:rPr lang="sv-SE" sz="1600" b="1" i="0">
              <a:solidFill>
                <a:schemeClr val="bg1"/>
              </a:solidFill>
              <a:latin typeface="Arial" panose="020B0604020202020204" pitchFamily="34" charset="0"/>
              <a:cs typeface="Arial" panose="020B0604020202020204" pitchFamily="34" charset="0"/>
            </a:rPr>
            <a:t>Kostnader, sträcka och</a:t>
          </a:r>
          <a:r>
            <a:rPr lang="sv-SE" sz="1600" b="1" i="0" baseline="0">
              <a:solidFill>
                <a:schemeClr val="bg1"/>
              </a:solidFill>
              <a:latin typeface="Arial" panose="020B0604020202020204" pitchFamily="34" charset="0"/>
              <a:cs typeface="Arial" panose="020B0604020202020204" pitchFamily="34" charset="0"/>
            </a:rPr>
            <a:t> u</a:t>
          </a:r>
          <a:r>
            <a:rPr lang="sv-SE" sz="1600" b="1" i="0">
              <a:solidFill>
                <a:schemeClr val="bg1"/>
              </a:solidFill>
              <a:latin typeface="Arial" panose="020B0604020202020204" pitchFamily="34" charset="0"/>
              <a:cs typeface="Arial" panose="020B0604020202020204" pitchFamily="34" charset="0"/>
            </a:rPr>
            <a:t>tsläpp från tjänsteresor</a:t>
          </a:r>
        </a:p>
      </xdr:txBody>
    </xdr:sp>
    <xdr:clientData/>
  </xdr:twoCellAnchor>
  <xdr:twoCellAnchor editAs="oneCell">
    <xdr:from>
      <xdr:col>1</xdr:col>
      <xdr:colOff>171450</xdr:colOff>
      <xdr:row>3</xdr:row>
      <xdr:rowOff>409575</xdr:rowOff>
    </xdr:from>
    <xdr:to>
      <xdr:col>1</xdr:col>
      <xdr:colOff>2432051</xdr:colOff>
      <xdr:row>3</xdr:row>
      <xdr:rowOff>1029148</xdr:rowOff>
    </xdr:to>
    <xdr:pic>
      <xdr:nvPicPr>
        <xdr:cNvPr id="12" name="Bildobjekt 11" descr="Bildresultat fÃ¶r trivector">
          <a:extLst>
            <a:ext uri="{FF2B5EF4-FFF2-40B4-BE49-F238E27FC236}">
              <a16:creationId xmlns:a16="http://schemas.microsoft.com/office/drawing/2014/main" id="{00000000-0008-0000-0000-00000C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367" t="29101" r="12975" b="30267"/>
        <a:stretch/>
      </xdr:blipFill>
      <xdr:spPr bwMode="auto">
        <a:xfrm>
          <a:off x="428625" y="1504950"/>
          <a:ext cx="2260601" cy="619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2581275</xdr:colOff>
      <xdr:row>3</xdr:row>
      <xdr:rowOff>428625</xdr:rowOff>
    </xdr:from>
    <xdr:to>
      <xdr:col>1</xdr:col>
      <xdr:colOff>3178403</xdr:colOff>
      <xdr:row>3</xdr:row>
      <xdr:rowOff>981348</xdr:rowOff>
    </xdr:to>
    <xdr:pic>
      <xdr:nvPicPr>
        <xdr:cNvPr id="13" name="Bildobjekt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8450" y="1524000"/>
          <a:ext cx="597128" cy="552723"/>
        </a:xfrm>
        <a:prstGeom prst="rect">
          <a:avLst/>
        </a:prstGeom>
      </xdr:spPr>
    </xdr:pic>
    <xdr:clientData/>
  </xdr:twoCellAnchor>
  <xdr:twoCellAnchor editAs="oneCell">
    <xdr:from>
      <xdr:col>1</xdr:col>
      <xdr:colOff>3562350</xdr:colOff>
      <xdr:row>3</xdr:row>
      <xdr:rowOff>438150</xdr:rowOff>
    </xdr:from>
    <xdr:to>
      <xdr:col>1</xdr:col>
      <xdr:colOff>4184314</xdr:colOff>
      <xdr:row>3</xdr:row>
      <xdr:rowOff>1056841</xdr:rowOff>
    </xdr:to>
    <xdr:pic>
      <xdr:nvPicPr>
        <xdr:cNvPr id="14" name="Bildobjekt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9525" y="1533525"/>
          <a:ext cx="621964" cy="618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61382</xdr:colOff>
      <xdr:row>5</xdr:row>
      <xdr:rowOff>2753</xdr:rowOff>
    </xdr:from>
    <xdr:to>
      <xdr:col>10</xdr:col>
      <xdr:colOff>451152</xdr:colOff>
      <xdr:row>7</xdr:row>
      <xdr:rowOff>348343</xdr:rowOff>
    </xdr:to>
    <xdr:sp macro="" textlink="">
      <xdr:nvSpPr>
        <xdr:cNvPr id="7" name="Rektangel: rundade hörn 6">
          <a:extLst>
            <a:ext uri="{FF2B5EF4-FFF2-40B4-BE49-F238E27FC236}">
              <a16:creationId xmlns:a16="http://schemas.microsoft.com/office/drawing/2014/main" id="{00000000-0008-0000-0100-000007000000}"/>
            </a:ext>
            <a:ext uri="{C183D7F6-B498-43B3-948B-1728B52AA6E4}">
              <adec:decorative xmlns:adec="http://schemas.microsoft.com/office/drawing/2017/decorative" val="1"/>
            </a:ext>
          </a:extLst>
        </xdr:cNvPr>
        <xdr:cNvSpPr/>
      </xdr:nvSpPr>
      <xdr:spPr>
        <a:xfrm>
          <a:off x="442382" y="1015124"/>
          <a:ext cx="7117141" cy="693933"/>
        </a:xfrm>
        <a:prstGeom prst="roundRect">
          <a:avLst/>
        </a:prstGeom>
        <a:noFill/>
        <a:ln>
          <a:solidFill>
            <a:srgbClr val="16664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129751</xdr:colOff>
      <xdr:row>5</xdr:row>
      <xdr:rowOff>47836</xdr:rowOff>
    </xdr:from>
    <xdr:to>
      <xdr:col>10</xdr:col>
      <xdr:colOff>400050</xdr:colOff>
      <xdr:row>7</xdr:row>
      <xdr:rowOff>352425</xdr:rowOff>
    </xdr:to>
    <xdr:sp macro="" textlink="">
      <xdr:nvSpPr>
        <xdr:cNvPr id="8" name="Text Box 14">
          <a:extLst>
            <a:ext uri="{FF2B5EF4-FFF2-40B4-BE49-F238E27FC236}">
              <a16:creationId xmlns:a16="http://schemas.microsoft.com/office/drawing/2014/main" id="{00000000-0008-0000-0100-000008000000}"/>
            </a:ext>
          </a:extLst>
        </xdr:cNvPr>
        <xdr:cNvSpPr txBox="1">
          <a:spLocks noChangeArrowheads="1"/>
        </xdr:cNvSpPr>
      </xdr:nvSpPr>
      <xdr:spPr bwMode="auto">
        <a:xfrm>
          <a:off x="510751" y="1057486"/>
          <a:ext cx="7137824" cy="647489"/>
        </a:xfrm>
        <a:prstGeom prst="rect">
          <a:avLst/>
        </a:prstGeom>
        <a:noFill/>
        <a:ln w="9525">
          <a:noFill/>
          <a:miter lim="800000"/>
          <a:headEnd/>
          <a:tailEnd/>
        </a:ln>
      </xdr:spPr>
      <xdr:txBody>
        <a:bodyPr vertOverflow="clip" wrap="square" lIns="36576" tIns="32004" rIns="0" bIns="0" anchor="t" upright="1"/>
        <a:lstStyle/>
        <a:p>
          <a:pPr algn="l" rtl="0">
            <a:defRPr sz="1000"/>
          </a:pPr>
          <a:r>
            <a:rPr lang="sv-SE" sz="1200" b="0" i="0" u="none" strike="noStrike" baseline="0">
              <a:solidFill>
                <a:sysClr val="windowText" lastClr="000000"/>
              </a:solidFill>
              <a:latin typeface="Arial" panose="020B0604020202020204" pitchFamily="34" charset="0"/>
              <a:cs typeface="Arial" panose="020B0604020202020204" pitchFamily="34" charset="0"/>
            </a:rPr>
            <a:t>Fyll i basuppgifter för verksamheten och välj de färdmedel som ska ingå i nulägesanalysen. Längre ner på sidan fyller ni i de streckade rutorna. </a:t>
          </a:r>
          <a:r>
            <a:rPr lang="sv-SE" sz="1200" b="0" i="0" baseline="0">
              <a:effectLst/>
              <a:latin typeface="Arial" panose="020B0604020202020204" pitchFamily="34" charset="0"/>
              <a:ea typeface="+mn-ea"/>
              <a:cs typeface="Arial" panose="020B0604020202020204" pitchFamily="34" charset="0"/>
            </a:rPr>
            <a:t>Om ni saknar uppgifter finns det i flera fall schabloner att ta hjälp av. </a:t>
          </a:r>
          <a:r>
            <a:rPr lang="sv-SE" sz="1200" b="0" i="0" u="none" strike="noStrike" baseline="0">
              <a:solidFill>
                <a:sysClr val="windowText" lastClr="000000"/>
              </a:solidFill>
              <a:latin typeface="Arial" panose="020B0604020202020204" pitchFamily="34" charset="0"/>
              <a:cs typeface="Arial" panose="020B0604020202020204" pitchFamily="34" charset="0"/>
            </a:rPr>
            <a:t>Ifyllda värden sammanställs i fliken RESULTAT.</a:t>
          </a:r>
        </a:p>
      </xdr:txBody>
    </xdr:sp>
    <xdr:clientData/>
  </xdr:twoCellAnchor>
  <xdr:twoCellAnchor>
    <xdr:from>
      <xdr:col>1</xdr:col>
      <xdr:colOff>280458</xdr:colOff>
      <xdr:row>1</xdr:row>
      <xdr:rowOff>105834</xdr:rowOff>
    </xdr:from>
    <xdr:to>
      <xdr:col>12</xdr:col>
      <xdr:colOff>1312969</xdr:colOff>
      <xdr:row>5</xdr:row>
      <xdr:rowOff>52916</xdr:rowOff>
    </xdr:to>
    <xdr:sp macro="" textlink="">
      <xdr:nvSpPr>
        <xdr:cNvPr id="10" name="textruta 9">
          <a:extLst>
            <a:ext uri="{FF2B5EF4-FFF2-40B4-BE49-F238E27FC236}">
              <a16:creationId xmlns:a16="http://schemas.microsoft.com/office/drawing/2014/main" id="{00000000-0008-0000-0100-00000A000000}"/>
            </a:ext>
          </a:extLst>
        </xdr:cNvPr>
        <xdr:cNvSpPr txBox="1"/>
      </xdr:nvSpPr>
      <xdr:spPr>
        <a:xfrm>
          <a:off x="379518" y="281094"/>
          <a:ext cx="8439151" cy="648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3200">
              <a:ln>
                <a:noFill/>
              </a:ln>
              <a:solidFill>
                <a:srgbClr val="16664E"/>
              </a:solidFill>
              <a:effectLst/>
              <a:latin typeface="Arial" panose="020B0604020202020204" pitchFamily="34" charset="0"/>
              <a:cs typeface="Arial" panose="020B0604020202020204" pitchFamily="34" charset="0"/>
            </a:rPr>
            <a:t>Uppgifter om tjänsteresor</a:t>
          </a:r>
        </a:p>
      </xdr:txBody>
    </xdr:sp>
    <xdr:clientData/>
  </xdr:twoCellAnchor>
  <mc:AlternateContent xmlns:mc="http://schemas.openxmlformats.org/markup-compatibility/2006">
    <mc:Choice xmlns:a14="http://schemas.microsoft.com/office/drawing/2010/main" Requires="a14">
      <xdr:twoCellAnchor editAs="oneCell">
        <xdr:from>
          <xdr:col>2</xdr:col>
          <xdr:colOff>99060</xdr:colOff>
          <xdr:row>20</xdr:row>
          <xdr:rowOff>68580</xdr:rowOff>
        </xdr:from>
        <xdr:to>
          <xdr:col>4</xdr:col>
          <xdr:colOff>114300</xdr:colOff>
          <xdr:row>21</xdr:row>
          <xdr:rowOff>213360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24</xdr:row>
          <xdr:rowOff>60960</xdr:rowOff>
        </xdr:from>
        <xdr:to>
          <xdr:col>4</xdr:col>
          <xdr:colOff>121920</xdr:colOff>
          <xdr:row>25</xdr:row>
          <xdr:rowOff>190500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28</xdr:row>
          <xdr:rowOff>99060</xdr:rowOff>
        </xdr:from>
        <xdr:to>
          <xdr:col>4</xdr:col>
          <xdr:colOff>160020</xdr:colOff>
          <xdr:row>29</xdr:row>
          <xdr:rowOff>190500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32</xdr:row>
          <xdr:rowOff>45720</xdr:rowOff>
        </xdr:from>
        <xdr:to>
          <xdr:col>4</xdr:col>
          <xdr:colOff>121920</xdr:colOff>
          <xdr:row>33</xdr:row>
          <xdr:rowOff>175260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11</xdr:row>
          <xdr:rowOff>45720</xdr:rowOff>
        </xdr:from>
        <xdr:to>
          <xdr:col>9</xdr:col>
          <xdr:colOff>152400</xdr:colOff>
          <xdr:row>12</xdr:row>
          <xdr:rowOff>30480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1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13</xdr:row>
          <xdr:rowOff>60960</xdr:rowOff>
        </xdr:from>
        <xdr:to>
          <xdr:col>9</xdr:col>
          <xdr:colOff>83820</xdr:colOff>
          <xdr:row>14</xdr:row>
          <xdr:rowOff>38100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1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15</xdr:row>
          <xdr:rowOff>38100</xdr:rowOff>
        </xdr:from>
        <xdr:to>
          <xdr:col>9</xdr:col>
          <xdr:colOff>60960</xdr:colOff>
          <xdr:row>16</xdr:row>
          <xdr:rowOff>22860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1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17</xdr:row>
          <xdr:rowOff>60960</xdr:rowOff>
        </xdr:from>
        <xdr:to>
          <xdr:col>9</xdr:col>
          <xdr:colOff>68580</xdr:colOff>
          <xdr:row>18</xdr:row>
          <xdr:rowOff>45720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1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xdr:row>
          <xdr:rowOff>53340</xdr:rowOff>
        </xdr:from>
        <xdr:to>
          <xdr:col>9</xdr:col>
          <xdr:colOff>76200</xdr:colOff>
          <xdr:row>20</xdr:row>
          <xdr:rowOff>38100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1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21</xdr:row>
          <xdr:rowOff>53340</xdr:rowOff>
        </xdr:from>
        <xdr:to>
          <xdr:col>9</xdr:col>
          <xdr:colOff>68580</xdr:colOff>
          <xdr:row>22</xdr:row>
          <xdr:rowOff>22860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1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23</xdr:row>
          <xdr:rowOff>53340</xdr:rowOff>
        </xdr:from>
        <xdr:to>
          <xdr:col>9</xdr:col>
          <xdr:colOff>76200</xdr:colOff>
          <xdr:row>24</xdr:row>
          <xdr:rowOff>30480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1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25</xdr:row>
          <xdr:rowOff>60960</xdr:rowOff>
        </xdr:from>
        <xdr:to>
          <xdr:col>9</xdr:col>
          <xdr:colOff>68580</xdr:colOff>
          <xdr:row>26</xdr:row>
          <xdr:rowOff>15240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1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27</xdr:row>
          <xdr:rowOff>60960</xdr:rowOff>
        </xdr:from>
        <xdr:to>
          <xdr:col>9</xdr:col>
          <xdr:colOff>68580</xdr:colOff>
          <xdr:row>28</xdr:row>
          <xdr:rowOff>38100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1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29</xdr:row>
          <xdr:rowOff>60960</xdr:rowOff>
        </xdr:from>
        <xdr:to>
          <xdr:col>9</xdr:col>
          <xdr:colOff>76200</xdr:colOff>
          <xdr:row>30</xdr:row>
          <xdr:rowOff>38100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1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31</xdr:row>
          <xdr:rowOff>45720</xdr:rowOff>
        </xdr:from>
        <xdr:to>
          <xdr:col>9</xdr:col>
          <xdr:colOff>76200</xdr:colOff>
          <xdr:row>32</xdr:row>
          <xdr:rowOff>22860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1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105</xdr:row>
          <xdr:rowOff>22860</xdr:rowOff>
        </xdr:from>
        <xdr:to>
          <xdr:col>4</xdr:col>
          <xdr:colOff>68580</xdr:colOff>
          <xdr:row>105</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125</xdr:row>
          <xdr:rowOff>7620</xdr:rowOff>
        </xdr:from>
        <xdr:to>
          <xdr:col>4</xdr:col>
          <xdr:colOff>114300</xdr:colOff>
          <xdr:row>125</xdr:row>
          <xdr:rowOff>228600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1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145</xdr:row>
          <xdr:rowOff>0</xdr:rowOff>
        </xdr:from>
        <xdr:to>
          <xdr:col>3</xdr:col>
          <xdr:colOff>121920</xdr:colOff>
          <xdr:row>145</xdr:row>
          <xdr:rowOff>205740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1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229</xdr:row>
          <xdr:rowOff>0</xdr:rowOff>
        </xdr:from>
        <xdr:to>
          <xdr:col>4</xdr:col>
          <xdr:colOff>99060</xdr:colOff>
          <xdr:row>229</xdr:row>
          <xdr:rowOff>251460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1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237</xdr:row>
          <xdr:rowOff>30480</xdr:rowOff>
        </xdr:from>
        <xdr:to>
          <xdr:col>4</xdr:col>
          <xdr:colOff>190500</xdr:colOff>
          <xdr:row>237</xdr:row>
          <xdr:rowOff>251460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1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164</xdr:row>
          <xdr:rowOff>198120</xdr:rowOff>
        </xdr:from>
        <xdr:to>
          <xdr:col>4</xdr:col>
          <xdr:colOff>99060</xdr:colOff>
          <xdr:row>165</xdr:row>
          <xdr:rowOff>228600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1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184</xdr:row>
          <xdr:rowOff>99060</xdr:rowOff>
        </xdr:from>
        <xdr:to>
          <xdr:col>4</xdr:col>
          <xdr:colOff>121920</xdr:colOff>
          <xdr:row>185</xdr:row>
          <xdr:rowOff>251460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1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192</xdr:row>
          <xdr:rowOff>121920</xdr:rowOff>
        </xdr:from>
        <xdr:to>
          <xdr:col>4</xdr:col>
          <xdr:colOff>289560</xdr:colOff>
          <xdr:row>193</xdr:row>
          <xdr:rowOff>327660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1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208</xdr:row>
          <xdr:rowOff>198120</xdr:rowOff>
        </xdr:from>
        <xdr:to>
          <xdr:col>4</xdr:col>
          <xdr:colOff>121920</xdr:colOff>
          <xdr:row>209</xdr:row>
          <xdr:rowOff>304800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1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257</xdr:row>
          <xdr:rowOff>45720</xdr:rowOff>
        </xdr:from>
        <xdr:to>
          <xdr:col>4</xdr:col>
          <xdr:colOff>266700</xdr:colOff>
          <xdr:row>258</xdr:row>
          <xdr:rowOff>274320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1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268</xdr:row>
          <xdr:rowOff>7620</xdr:rowOff>
        </xdr:from>
        <xdr:to>
          <xdr:col>4</xdr:col>
          <xdr:colOff>213360</xdr:colOff>
          <xdr:row>268</xdr:row>
          <xdr:rowOff>289560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1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283</xdr:row>
          <xdr:rowOff>175260</xdr:rowOff>
        </xdr:from>
        <xdr:to>
          <xdr:col>4</xdr:col>
          <xdr:colOff>99060</xdr:colOff>
          <xdr:row>284</xdr:row>
          <xdr:rowOff>198120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1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291</xdr:row>
          <xdr:rowOff>175260</xdr:rowOff>
        </xdr:from>
        <xdr:to>
          <xdr:col>4</xdr:col>
          <xdr:colOff>121920</xdr:colOff>
          <xdr:row>292</xdr:row>
          <xdr:rowOff>259080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1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54</xdr:row>
          <xdr:rowOff>144780</xdr:rowOff>
        </xdr:from>
        <xdr:to>
          <xdr:col>4</xdr:col>
          <xdr:colOff>114300</xdr:colOff>
          <xdr:row>55</xdr:row>
          <xdr:rowOff>198120</xdr:rowOff>
        </xdr:to>
        <xdr:sp macro="" textlink="">
          <xdr:nvSpPr>
            <xdr:cNvPr id="14415" name="Check Box 79" hidden="1">
              <a:extLst>
                <a:ext uri="{63B3BB69-23CF-44E3-9099-C40C66FF867C}">
                  <a14:compatExt spid="_x0000_s14415"/>
                </a:ext>
                <a:ext uri="{FF2B5EF4-FFF2-40B4-BE49-F238E27FC236}">
                  <a16:creationId xmlns:a16="http://schemas.microsoft.com/office/drawing/2014/main" id="{00000000-0008-0000-01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65</xdr:row>
          <xdr:rowOff>30480</xdr:rowOff>
        </xdr:from>
        <xdr:to>
          <xdr:col>4</xdr:col>
          <xdr:colOff>99060</xdr:colOff>
          <xdr:row>65</xdr:row>
          <xdr:rowOff>243840</xdr:rowOff>
        </xdr:to>
        <xdr:sp macro="" textlink="">
          <xdr:nvSpPr>
            <xdr:cNvPr id="14416" name="Check Box 80" hidden="1">
              <a:extLst>
                <a:ext uri="{63B3BB69-23CF-44E3-9099-C40C66FF867C}">
                  <a14:compatExt spid="_x0000_s14416"/>
                </a:ext>
                <a:ext uri="{FF2B5EF4-FFF2-40B4-BE49-F238E27FC236}">
                  <a16:creationId xmlns:a16="http://schemas.microsoft.com/office/drawing/2014/main" id="{00000000-0008-0000-01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80</xdr:row>
          <xdr:rowOff>106680</xdr:rowOff>
        </xdr:from>
        <xdr:to>
          <xdr:col>4</xdr:col>
          <xdr:colOff>121920</xdr:colOff>
          <xdr:row>81</xdr:row>
          <xdr:rowOff>243840</xdr:rowOff>
        </xdr:to>
        <xdr:sp macro="" textlink="">
          <xdr:nvSpPr>
            <xdr:cNvPr id="14419" name="Check Box 83" hidden="1">
              <a:extLst>
                <a:ext uri="{63B3BB69-23CF-44E3-9099-C40C66FF867C}">
                  <a14:compatExt spid="_x0000_s14419"/>
                </a:ext>
                <a:ext uri="{FF2B5EF4-FFF2-40B4-BE49-F238E27FC236}">
                  <a16:creationId xmlns:a16="http://schemas.microsoft.com/office/drawing/2014/main" id="{00000000-0008-0000-01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88</xdr:row>
          <xdr:rowOff>198120</xdr:rowOff>
        </xdr:from>
        <xdr:to>
          <xdr:col>4</xdr:col>
          <xdr:colOff>99060</xdr:colOff>
          <xdr:row>89</xdr:row>
          <xdr:rowOff>198120</xdr:rowOff>
        </xdr:to>
        <xdr:sp macro="" textlink="">
          <xdr:nvSpPr>
            <xdr:cNvPr id="14420" name="Check Box 84" hidden="1">
              <a:extLst>
                <a:ext uri="{63B3BB69-23CF-44E3-9099-C40C66FF867C}">
                  <a14:compatExt spid="_x0000_s14420"/>
                </a:ext>
                <a:ext uri="{FF2B5EF4-FFF2-40B4-BE49-F238E27FC236}">
                  <a16:creationId xmlns:a16="http://schemas.microsoft.com/office/drawing/2014/main" id="{00000000-0008-0000-01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76199</xdr:colOff>
      <xdr:row>1</xdr:row>
      <xdr:rowOff>163285</xdr:rowOff>
    </xdr:from>
    <xdr:to>
      <xdr:col>9</xdr:col>
      <xdr:colOff>413657</xdr:colOff>
      <xdr:row>3</xdr:row>
      <xdr:rowOff>81643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199" y="359228"/>
          <a:ext cx="6901544" cy="723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4400">
              <a:solidFill>
                <a:schemeClr val="accent1"/>
              </a:solidFill>
            </a:rPr>
            <a:t>RESULTAT</a:t>
          </a:r>
        </a:p>
      </xdr:txBody>
    </xdr:sp>
    <xdr:clientData/>
  </xdr:twoCellAnchor>
  <xdr:twoCellAnchor>
    <xdr:from>
      <xdr:col>1</xdr:col>
      <xdr:colOff>0</xdr:colOff>
      <xdr:row>4</xdr:row>
      <xdr:rowOff>54429</xdr:rowOff>
    </xdr:from>
    <xdr:to>
      <xdr:col>7</xdr:col>
      <xdr:colOff>315685</xdr:colOff>
      <xdr:row>5</xdr:row>
      <xdr:rowOff>228600</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359229" y="1513115"/>
          <a:ext cx="6520542" cy="555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a:solidFill>
                <a:sysClr val="windowText" lastClr="000000"/>
              </a:solidFill>
              <a:latin typeface="Arial" panose="020B0604020202020204" pitchFamily="34" charset="0"/>
              <a:cs typeface="Arial" panose="020B0604020202020204" pitchFamily="34" charset="0"/>
            </a:rPr>
            <a:t>I rutorna nedan visas en sammanställning av CO2-utsläpp, kostnader och</a:t>
          </a:r>
          <a:r>
            <a:rPr lang="sv-SE" sz="1200" baseline="0">
              <a:solidFill>
                <a:sysClr val="windowText" lastClr="000000"/>
              </a:solidFill>
              <a:latin typeface="Arial" panose="020B0604020202020204" pitchFamily="34" charset="0"/>
              <a:cs typeface="Arial" panose="020B0604020202020204" pitchFamily="34" charset="0"/>
            </a:rPr>
            <a:t> rest sträcka för era tjänsteresor. </a:t>
          </a:r>
          <a:r>
            <a:rPr lang="sv-SE" sz="1200">
              <a:solidFill>
                <a:sysClr val="windowText" lastClr="000000"/>
              </a:solidFill>
              <a:latin typeface="Arial" panose="020B0604020202020204" pitchFamily="34" charset="0"/>
              <a:cs typeface="Arial" panose="020B0604020202020204" pitchFamily="34" charset="0"/>
            </a:rPr>
            <a:t>Sammanställningen baseras på uppgifter du fyller i i fliken FYLL I UPPGIFTER. </a:t>
          </a:r>
        </a:p>
      </xdr:txBody>
    </xdr:sp>
    <xdr:clientData/>
  </xdr:twoCellAnchor>
  <xdr:twoCellAnchor>
    <xdr:from>
      <xdr:col>0</xdr:col>
      <xdr:colOff>337457</xdr:colOff>
      <xdr:row>4</xdr:row>
      <xdr:rowOff>32658</xdr:rowOff>
    </xdr:from>
    <xdr:to>
      <xdr:col>8</xdr:col>
      <xdr:colOff>177498</xdr:colOff>
      <xdr:row>5</xdr:row>
      <xdr:rowOff>163255</xdr:rowOff>
    </xdr:to>
    <xdr:sp macro="" textlink="">
      <xdr:nvSpPr>
        <xdr:cNvPr id="14" name="Rektangel: rundade hörn 13">
          <a:extLst>
            <a:ext uri="{FF2B5EF4-FFF2-40B4-BE49-F238E27FC236}">
              <a16:creationId xmlns:a16="http://schemas.microsoft.com/office/drawing/2014/main" id="{00000000-0008-0000-0200-00000E000000}"/>
            </a:ext>
            <a:ext uri="{C183D7F6-B498-43B3-948B-1728B52AA6E4}">
              <adec:decorative xmlns:adec="http://schemas.microsoft.com/office/drawing/2017/decorative" val="1"/>
            </a:ext>
          </a:extLst>
        </xdr:cNvPr>
        <xdr:cNvSpPr/>
      </xdr:nvSpPr>
      <xdr:spPr>
        <a:xfrm>
          <a:off x="337457" y="1491344"/>
          <a:ext cx="7133470" cy="511597"/>
        </a:xfrm>
        <a:prstGeom prst="roundRect">
          <a:avLst/>
        </a:prstGeom>
        <a:noFill/>
        <a:ln>
          <a:solidFill>
            <a:srgbClr val="16664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309561</xdr:colOff>
      <xdr:row>7</xdr:row>
      <xdr:rowOff>63500</xdr:rowOff>
    </xdr:from>
    <xdr:to>
      <xdr:col>5</xdr:col>
      <xdr:colOff>695324</xdr:colOff>
      <xdr:row>31</xdr:row>
      <xdr:rowOff>68694</xdr:rowOff>
    </xdr:to>
    <xdr:graphicFrame macro="">
      <xdr:nvGraphicFramePr>
        <xdr:cNvPr id="15" name="Diagram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33</xdr:row>
      <xdr:rowOff>25400</xdr:rowOff>
    </xdr:from>
    <xdr:to>
      <xdr:col>6</xdr:col>
      <xdr:colOff>9524</xdr:colOff>
      <xdr:row>55</xdr:row>
      <xdr:rowOff>63500</xdr:rowOff>
    </xdr:to>
    <xdr:graphicFrame macro="">
      <xdr:nvGraphicFramePr>
        <xdr:cNvPr id="9" name="Diagram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304800</xdr:colOff>
      <xdr:row>7</xdr:row>
      <xdr:rowOff>76200</xdr:rowOff>
    </xdr:from>
    <xdr:to>
      <xdr:col>13</xdr:col>
      <xdr:colOff>347663</xdr:colOff>
      <xdr:row>31</xdr:row>
      <xdr:rowOff>69800</xdr:rowOff>
    </xdr:to>
    <xdr:graphicFrame macro="">
      <xdr:nvGraphicFramePr>
        <xdr:cNvPr id="10" name="Diagram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552450</xdr:colOff>
      <xdr:row>7</xdr:row>
      <xdr:rowOff>25400</xdr:rowOff>
    </xdr:from>
    <xdr:to>
      <xdr:col>22</xdr:col>
      <xdr:colOff>204788</xdr:colOff>
      <xdr:row>31</xdr:row>
      <xdr:rowOff>19000</xdr:rowOff>
    </xdr:to>
    <xdr:graphicFrame macro="">
      <xdr:nvGraphicFramePr>
        <xdr:cNvPr id="11" name="Diagram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311150</xdr:colOff>
      <xdr:row>36</xdr:row>
      <xdr:rowOff>50800</xdr:rowOff>
    </xdr:from>
    <xdr:to>
      <xdr:col>13</xdr:col>
      <xdr:colOff>354013</xdr:colOff>
      <xdr:row>55</xdr:row>
      <xdr:rowOff>31750</xdr:rowOff>
    </xdr:to>
    <xdr:graphicFrame macro="">
      <xdr:nvGraphicFramePr>
        <xdr:cNvPr id="12" name="Diagram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561975</xdr:colOff>
      <xdr:row>36</xdr:row>
      <xdr:rowOff>25400</xdr:rowOff>
    </xdr:from>
    <xdr:to>
      <xdr:col>22</xdr:col>
      <xdr:colOff>214313</xdr:colOff>
      <xdr:row>55</xdr:row>
      <xdr:rowOff>38100</xdr:rowOff>
    </xdr:to>
    <xdr:graphicFrame macro="">
      <xdr:nvGraphicFramePr>
        <xdr:cNvPr id="13" name="Diagram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177800</xdr:colOff>
      <xdr:row>6</xdr:row>
      <xdr:rowOff>152400</xdr:rowOff>
    </xdr:from>
    <xdr:to>
      <xdr:col>5</xdr:col>
      <xdr:colOff>266700</xdr:colOff>
      <xdr:row>7</xdr:row>
      <xdr:rowOff>292100</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533400" y="2197100"/>
          <a:ext cx="595630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a:solidFill>
                <a:schemeClr val="tx1">
                  <a:lumMod val="65000"/>
                  <a:lumOff val="35000"/>
                </a:schemeClr>
              </a:solidFill>
            </a:rPr>
            <a:t>CO2-utsläpp</a:t>
          </a:r>
          <a:r>
            <a:rPr lang="sv-SE" sz="1400" baseline="0">
              <a:solidFill>
                <a:schemeClr val="tx1">
                  <a:lumMod val="65000"/>
                  <a:lumOff val="35000"/>
                </a:schemeClr>
              </a:solidFill>
            </a:rPr>
            <a:t> från tjänsteresor fördelat på färdmedel (kg CO2)</a:t>
          </a:r>
          <a:endParaRPr lang="sv-SE" sz="1400">
            <a:solidFill>
              <a:schemeClr val="tx1">
                <a:lumMod val="65000"/>
                <a:lumOff val="35000"/>
              </a:schemeClr>
            </a:solidFill>
          </a:endParaRPr>
        </a:p>
      </xdr:txBody>
    </xdr:sp>
    <xdr:clientData/>
  </xdr:twoCellAnchor>
  <xdr:twoCellAnchor>
    <xdr:from>
      <xdr:col>7</xdr:col>
      <xdr:colOff>101600</xdr:colOff>
      <xdr:row>6</xdr:row>
      <xdr:rowOff>139700</xdr:rowOff>
    </xdr:from>
    <xdr:to>
      <xdr:col>13</xdr:col>
      <xdr:colOff>558800</xdr:colOff>
      <xdr:row>7</xdr:row>
      <xdr:rowOff>279400</xdr:rowOff>
    </xdr:to>
    <xdr:sp macro="" textlink="">
      <xdr:nvSpPr>
        <xdr:cNvPr id="16" name="textruta 15">
          <a:extLst>
            <a:ext uri="{FF2B5EF4-FFF2-40B4-BE49-F238E27FC236}">
              <a16:creationId xmlns:a16="http://schemas.microsoft.com/office/drawing/2014/main" id="{00000000-0008-0000-0200-000010000000}"/>
            </a:ext>
          </a:extLst>
        </xdr:cNvPr>
        <xdr:cNvSpPr txBox="1"/>
      </xdr:nvSpPr>
      <xdr:spPr>
        <a:xfrm>
          <a:off x="7797800" y="2184400"/>
          <a:ext cx="595630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a:solidFill>
                <a:schemeClr val="tx1">
                  <a:lumMod val="65000"/>
                  <a:lumOff val="35000"/>
                </a:schemeClr>
              </a:solidFill>
            </a:rPr>
            <a:t>Kostnad för tjänsteresor fördelat på färdmedel (kr)</a:t>
          </a:r>
        </a:p>
      </xdr:txBody>
    </xdr:sp>
    <xdr:clientData/>
  </xdr:twoCellAnchor>
  <xdr:twoCellAnchor>
    <xdr:from>
      <xdr:col>14</xdr:col>
      <xdr:colOff>165100</xdr:colOff>
      <xdr:row>6</xdr:row>
      <xdr:rowOff>139700</xdr:rowOff>
    </xdr:from>
    <xdr:to>
      <xdr:col>22</xdr:col>
      <xdr:colOff>228600</xdr:colOff>
      <xdr:row>7</xdr:row>
      <xdr:rowOff>279400</xdr:rowOff>
    </xdr:to>
    <xdr:sp macro="" textlink="">
      <xdr:nvSpPr>
        <xdr:cNvPr id="17" name="textruta 16">
          <a:extLst>
            <a:ext uri="{FF2B5EF4-FFF2-40B4-BE49-F238E27FC236}">
              <a16:creationId xmlns:a16="http://schemas.microsoft.com/office/drawing/2014/main" id="{00000000-0008-0000-0200-000011000000}"/>
            </a:ext>
          </a:extLst>
        </xdr:cNvPr>
        <xdr:cNvSpPr txBox="1"/>
      </xdr:nvSpPr>
      <xdr:spPr>
        <a:xfrm>
          <a:off x="14097000" y="2184400"/>
          <a:ext cx="595630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a:solidFill>
                <a:schemeClr val="tx1">
                  <a:lumMod val="65000"/>
                  <a:lumOff val="35000"/>
                </a:schemeClr>
              </a:solidFill>
            </a:rPr>
            <a:t>Körsträckor för tjänsteresor fördelat på färdmedel (km)</a:t>
          </a:r>
        </a:p>
      </xdr:txBody>
    </xdr:sp>
    <xdr:clientData/>
  </xdr:twoCellAnchor>
  <xdr:twoCellAnchor>
    <xdr:from>
      <xdr:col>1</xdr:col>
      <xdr:colOff>292100</xdr:colOff>
      <xdr:row>33</xdr:row>
      <xdr:rowOff>139700</xdr:rowOff>
    </xdr:from>
    <xdr:to>
      <xdr:col>5</xdr:col>
      <xdr:colOff>381000</xdr:colOff>
      <xdr:row>36</xdr:row>
      <xdr:rowOff>127000</xdr:rowOff>
    </xdr:to>
    <xdr:sp macro="" textlink="">
      <xdr:nvSpPr>
        <xdr:cNvPr id="18" name="textruta 17">
          <a:extLst>
            <a:ext uri="{FF2B5EF4-FFF2-40B4-BE49-F238E27FC236}">
              <a16:creationId xmlns:a16="http://schemas.microsoft.com/office/drawing/2014/main" id="{00000000-0008-0000-0200-000012000000}"/>
            </a:ext>
          </a:extLst>
        </xdr:cNvPr>
        <xdr:cNvSpPr txBox="1"/>
      </xdr:nvSpPr>
      <xdr:spPr>
        <a:xfrm>
          <a:off x="647700" y="7391400"/>
          <a:ext cx="595630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a:solidFill>
                <a:schemeClr val="tx1">
                  <a:lumMod val="65000"/>
                  <a:lumOff val="35000"/>
                </a:schemeClr>
              </a:solidFill>
            </a:rPr>
            <a:t>CO2-utsläpp</a:t>
          </a:r>
          <a:r>
            <a:rPr lang="sv-SE" sz="1400" baseline="0">
              <a:solidFill>
                <a:schemeClr val="tx1">
                  <a:lumMod val="65000"/>
                  <a:lumOff val="35000"/>
                </a:schemeClr>
              </a:solidFill>
            </a:rPr>
            <a:t> från tjänsteresor fördelat på färdmedel (kg CO2)</a:t>
          </a:r>
          <a:endParaRPr lang="sv-SE" sz="1400">
            <a:solidFill>
              <a:schemeClr val="tx1">
                <a:lumMod val="65000"/>
                <a:lumOff val="35000"/>
              </a:schemeClr>
            </a:solidFill>
          </a:endParaRPr>
        </a:p>
      </xdr:txBody>
    </xdr:sp>
    <xdr:clientData/>
  </xdr:twoCellAnchor>
  <xdr:twoCellAnchor>
    <xdr:from>
      <xdr:col>7</xdr:col>
      <xdr:colOff>12700</xdr:colOff>
      <xdr:row>33</xdr:row>
      <xdr:rowOff>139700</xdr:rowOff>
    </xdr:from>
    <xdr:to>
      <xdr:col>13</xdr:col>
      <xdr:colOff>469900</xdr:colOff>
      <xdr:row>36</xdr:row>
      <xdr:rowOff>127000</xdr:rowOff>
    </xdr:to>
    <xdr:sp macro="" textlink="">
      <xdr:nvSpPr>
        <xdr:cNvPr id="19" name="textruta 18">
          <a:extLst>
            <a:ext uri="{FF2B5EF4-FFF2-40B4-BE49-F238E27FC236}">
              <a16:creationId xmlns:a16="http://schemas.microsoft.com/office/drawing/2014/main" id="{00000000-0008-0000-0200-000013000000}"/>
            </a:ext>
          </a:extLst>
        </xdr:cNvPr>
        <xdr:cNvSpPr txBox="1"/>
      </xdr:nvSpPr>
      <xdr:spPr>
        <a:xfrm>
          <a:off x="7708900" y="7391400"/>
          <a:ext cx="595630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a:solidFill>
                <a:schemeClr val="tx1">
                  <a:lumMod val="65000"/>
                  <a:lumOff val="35000"/>
                </a:schemeClr>
              </a:solidFill>
            </a:rPr>
            <a:t>Kostnad för tjänsteresor fördelat på färdmedel (kr)</a:t>
          </a:r>
        </a:p>
      </xdr:txBody>
    </xdr:sp>
    <xdr:clientData/>
  </xdr:twoCellAnchor>
  <xdr:twoCellAnchor>
    <xdr:from>
      <xdr:col>14</xdr:col>
      <xdr:colOff>63500</xdr:colOff>
      <xdr:row>33</xdr:row>
      <xdr:rowOff>127000</xdr:rowOff>
    </xdr:from>
    <xdr:to>
      <xdr:col>22</xdr:col>
      <xdr:colOff>127000</xdr:colOff>
      <xdr:row>36</xdr:row>
      <xdr:rowOff>114300</xdr:rowOff>
    </xdr:to>
    <xdr:sp macro="" textlink="">
      <xdr:nvSpPr>
        <xdr:cNvPr id="20" name="textruta 19">
          <a:extLst>
            <a:ext uri="{FF2B5EF4-FFF2-40B4-BE49-F238E27FC236}">
              <a16:creationId xmlns:a16="http://schemas.microsoft.com/office/drawing/2014/main" id="{00000000-0008-0000-0200-000014000000}"/>
            </a:ext>
          </a:extLst>
        </xdr:cNvPr>
        <xdr:cNvSpPr txBox="1"/>
      </xdr:nvSpPr>
      <xdr:spPr>
        <a:xfrm>
          <a:off x="13995400" y="7378700"/>
          <a:ext cx="595630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a:solidFill>
                <a:schemeClr val="tx1">
                  <a:lumMod val="65000"/>
                  <a:lumOff val="35000"/>
                </a:schemeClr>
              </a:solidFill>
            </a:rPr>
            <a:t>Körsträckor för tjänsteresor fördelat på färdmedel (km)</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326572</xdr:colOff>
      <xdr:row>1</xdr:row>
      <xdr:rowOff>119742</xdr:rowOff>
    </xdr:from>
    <xdr:to>
      <xdr:col>6</xdr:col>
      <xdr:colOff>143149</xdr:colOff>
      <xdr:row>1</xdr:row>
      <xdr:rowOff>763509</xdr:rowOff>
    </xdr:to>
    <xdr:sp macro="" textlink="">
      <xdr:nvSpPr>
        <xdr:cNvPr id="2" name="textruta 1">
          <a:extLst>
            <a:ext uri="{FF2B5EF4-FFF2-40B4-BE49-F238E27FC236}">
              <a16:creationId xmlns:a16="http://schemas.microsoft.com/office/drawing/2014/main" id="{00000000-0008-0000-0300-000002000000}"/>
            </a:ext>
          </a:extLst>
        </xdr:cNvPr>
        <xdr:cNvSpPr txBox="1"/>
      </xdr:nvSpPr>
      <xdr:spPr>
        <a:xfrm>
          <a:off x="326572" y="435428"/>
          <a:ext cx="9711691" cy="643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3200">
              <a:ln>
                <a:noFill/>
              </a:ln>
              <a:solidFill>
                <a:srgbClr val="16664E"/>
              </a:solidFill>
              <a:effectLst/>
              <a:latin typeface="Arial" panose="020B0604020202020204" pitchFamily="34" charset="0"/>
              <a:cs typeface="Arial" panose="020B0604020202020204" pitchFamily="34" charset="0"/>
            </a:rPr>
            <a:t>Förutsättningar för tjänsteresande idag</a:t>
          </a:r>
        </a:p>
      </xdr:txBody>
    </xdr:sp>
    <xdr:clientData/>
  </xdr:twoCellAnchor>
  <xdr:twoCellAnchor>
    <xdr:from>
      <xdr:col>1</xdr:col>
      <xdr:colOff>29573</xdr:colOff>
      <xdr:row>1</xdr:row>
      <xdr:rowOff>840104</xdr:rowOff>
    </xdr:from>
    <xdr:to>
      <xdr:col>5</xdr:col>
      <xdr:colOff>1009468</xdr:colOff>
      <xdr:row>2</xdr:row>
      <xdr:rowOff>147227</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424180" y="1166675"/>
          <a:ext cx="7647395" cy="939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a:solidFill>
                <a:schemeClr val="dk1"/>
              </a:solidFill>
              <a:effectLst/>
              <a:latin typeface="Arial" panose="020B0604020202020204" pitchFamily="34" charset="0"/>
              <a:ea typeface="+mn-ea"/>
              <a:cs typeface="Arial" panose="020B0604020202020204" pitchFamily="34" charset="0"/>
            </a:rPr>
            <a:t>Nedan har du möjlighet att fylla i uppgifter som ger en indikation om befintliga förutsättningar för digitala möten och tjänsteresande med olika färdsätt. Uppgifterna kan bidra till ökad förståelse för nödvändiga åtgärder och tabellen kan användas för återkommande uppföljningar.</a:t>
          </a:r>
          <a:endParaRPr lang="sv-SE" sz="1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1905</xdr:colOff>
      <xdr:row>1</xdr:row>
      <xdr:rowOff>816428</xdr:rowOff>
    </xdr:from>
    <xdr:to>
      <xdr:col>5</xdr:col>
      <xdr:colOff>1012371</xdr:colOff>
      <xdr:row>1</xdr:row>
      <xdr:rowOff>1480457</xdr:rowOff>
    </xdr:to>
    <xdr:sp macro="" textlink="">
      <xdr:nvSpPr>
        <xdr:cNvPr id="4" name="Rektangel: rundade hörn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SpPr/>
      </xdr:nvSpPr>
      <xdr:spPr>
        <a:xfrm>
          <a:off x="404676" y="1132114"/>
          <a:ext cx="7694295" cy="664029"/>
        </a:xfrm>
        <a:prstGeom prst="roundRect">
          <a:avLst/>
        </a:prstGeom>
        <a:noFill/>
        <a:ln>
          <a:solidFill>
            <a:srgbClr val="16664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86504B-B3FD-4229-89B1-9B9BB1F3B000}" name="Tjänst45" displayName="Tjänst45" ref="B5:F21" headerRowCount="0" headerRowDxfId="238" dataDxfId="237" totalsRowDxfId="235" tableBorderDxfId="236">
  <tableColumns count="5">
    <tableColumn id="2" xr3:uid="{A6BECBA2-43D4-44F1-B5BD-274000617901}" name="Kolumn2" totalsRowFunction="sum" headerRowDxfId="234" dataDxfId="233" dataCellStyle="Valuta [0]"/>
    <tableColumn id="4" xr3:uid="{9649100D-5556-45A1-AED3-8BB485C31479}" name="Kolumn4" totalsRowFunction="sum" headerRowDxfId="232" dataDxfId="231" dataCellStyle="Valuta [0]"/>
    <tableColumn id="5" xr3:uid="{8BFAB24F-E2F7-443B-9CF3-77ABA91C67E2}" name="Kolumn5" totalsRowFunction="sum" headerRowDxfId="230" dataDxfId="229" dataCellStyle="Valuta [0]"/>
    <tableColumn id="6" xr3:uid="{E0B366B5-1F8A-4190-8460-A0C302032A5A}" name="Kolumn6" totalsRowFunction="sum" headerRowDxfId="228" dataDxfId="227" dataCellStyle="Valuta [0]"/>
    <tableColumn id="1" xr3:uid="{5774DB91-10C1-4E2F-877C-9292529B7AE5}" name="Kolumn1" headerRowDxfId="226" dataDxfId="225" totalsRowDxfId="224"/>
  </tableColumns>
  <tableStyleInfo name="TableStyleMedium2" showFirstColumn="0" showLastColumn="0" showRowStripes="0" showColumnStripes="1"/>
  <extLst>
    <ext xmlns:x14="http://schemas.microsoft.com/office/spreadsheetml/2009/9/main" uri="{504A1905-F514-4f6f-8877-14C23A59335A}">
      <x14:table altTextSummary="Ange tjänstetyp och tjänstekostnad för de datum som listas på raden Tjänstedatum"/>
    </ext>
  </extLst>
</table>
</file>

<file path=xl/theme/theme1.xml><?xml version="1.0" encoding="utf-8"?>
<a:theme xmlns:a="http://schemas.openxmlformats.org/drawingml/2006/main" name="Office Theme">
  <a:themeElements>
    <a:clrScheme name="Klimatväxling2021">
      <a:dk1>
        <a:srgbClr val="000000"/>
      </a:dk1>
      <a:lt1>
        <a:srgbClr val="FFFFFF"/>
      </a:lt1>
      <a:dk2>
        <a:srgbClr val="44546A"/>
      </a:dk2>
      <a:lt2>
        <a:srgbClr val="E7E6E6"/>
      </a:lt2>
      <a:accent1>
        <a:srgbClr val="16664E"/>
      </a:accent1>
      <a:accent2>
        <a:srgbClr val="F4D300"/>
      </a:accent2>
      <a:accent3>
        <a:srgbClr val="307B8D"/>
      </a:accent3>
      <a:accent4>
        <a:srgbClr val="E40134"/>
      </a:accent4>
      <a:accent5>
        <a:srgbClr val="675636"/>
      </a:accent5>
      <a:accent6>
        <a:srgbClr val="C8E4DA"/>
      </a:accent6>
      <a:hlink>
        <a:srgbClr val="0563C1"/>
      </a:hlink>
      <a:folHlink>
        <a:srgbClr val="954F72"/>
      </a:folHlink>
    </a:clrScheme>
    <a:fontScheme name="Vehicle service record">
      <a:majorFont>
        <a:latin typeface="Corbel"/>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C3B0B-7C53-4C2C-91A7-6232D5ECC4C2}">
  <dimension ref="A1:I4"/>
  <sheetViews>
    <sheetView showGridLines="0" tabSelected="1" zoomScale="80" zoomScaleNormal="80" workbookViewId="0">
      <selection activeCell="D5" sqref="D5"/>
    </sheetView>
  </sheetViews>
  <sheetFormatPr defaultColWidth="8.08984375" defaultRowHeight="13.8" x14ac:dyDescent="0.25"/>
  <cols>
    <col min="1" max="1" width="3.08984375" style="7" customWidth="1"/>
    <col min="2" max="2" width="64.453125" style="7" customWidth="1"/>
    <col min="3" max="3" width="86.26953125" style="7" customWidth="1"/>
    <col min="4" max="4" width="59.6328125" style="7" customWidth="1"/>
    <col min="5" max="5" width="24" style="7" customWidth="1"/>
    <col min="6" max="7" width="8.08984375" style="7"/>
    <col min="8" max="8" width="38.453125" style="7" customWidth="1"/>
    <col min="9" max="16384" width="8.08984375" style="7"/>
  </cols>
  <sheetData>
    <row r="1" spans="1:9" s="6" customFormat="1" ht="19.2" customHeight="1" x14ac:dyDescent="0.25">
      <c r="H1" s="52"/>
      <c r="I1" s="51"/>
    </row>
    <row r="2" spans="1:9" x14ac:dyDescent="0.25">
      <c r="A2" s="553">
        <v>44645</v>
      </c>
      <c r="B2" s="553"/>
      <c r="C2" s="553"/>
    </row>
    <row r="3" spans="1:9" ht="53.4" customHeight="1" x14ac:dyDescent="0.25"/>
    <row r="4" spans="1:9" ht="343.8" customHeight="1" x14ac:dyDescent="0.25">
      <c r="B4" s="67" t="s">
        <v>154</v>
      </c>
      <c r="C4" s="68" t="s">
        <v>155</v>
      </c>
    </row>
  </sheetData>
  <sheetProtection algorithmName="SHA-512" hashValue="jlAPj5/VkM8bkVvpkbQIEDbSuW06CYEwyarSul+AxVzJaOseHCIPbRnWFylQQQMPb1rxZUdmU7GLRf4UT/eEJg==" saltValue="/rWHlNM1B6SEOPfKYH9BqA==" spinCount="100000" sheet="1" objects="1" scenarios="1"/>
  <mergeCells count="1">
    <mergeCell ref="A2:C2"/>
  </mergeCells>
  <pageMargins left="0.7" right="0.7" top="0.75" bottom="0.75" header="0.3" footer="0.3"/>
  <pageSetup paperSize="9" orientation="portrait" verticalDpi="0" r:id="rId1"/>
  <drawing r:id="rId2"/>
  <pictur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31E56-8D7A-4C8D-A24D-72598494DBC8}">
  <dimension ref="A1:BP300"/>
  <sheetViews>
    <sheetView showGridLines="0" topLeftCell="A7" zoomScale="80" zoomScaleNormal="80" workbookViewId="0">
      <selection activeCell="AW145" sqref="AW145"/>
    </sheetView>
  </sheetViews>
  <sheetFormatPr defaultColWidth="8.26953125" defaultRowHeight="13.8" x14ac:dyDescent="0.25"/>
  <cols>
    <col min="1" max="1" width="1.81640625" style="70" customWidth="1"/>
    <col min="2" max="2" width="2.7265625" style="70" customWidth="1"/>
    <col min="3" max="3" width="1.81640625" style="70" customWidth="1"/>
    <col min="4" max="4" width="2" style="70" customWidth="1"/>
    <col min="5" max="5" width="15.90625" style="70" customWidth="1"/>
    <col min="6" max="6" width="23.90625" style="70" customWidth="1"/>
    <col min="7" max="7" width="3.453125" style="70" customWidth="1"/>
    <col min="8" max="9" width="2.90625" style="70" customWidth="1"/>
    <col min="10" max="10" width="33.453125" style="70" customWidth="1"/>
    <col min="11" max="11" width="22.453125" style="70" customWidth="1"/>
    <col min="12" max="12" width="12.26953125" style="70" customWidth="1"/>
    <col min="13" max="13" width="1.26953125" style="70" customWidth="1"/>
    <col min="14" max="14" width="1.453125" style="70" customWidth="1"/>
    <col min="15" max="15" width="12.453125" style="70" customWidth="1"/>
    <col min="16" max="16" width="13.90625" style="70" customWidth="1"/>
    <col min="17" max="17" width="3.453125" style="70" customWidth="1"/>
    <col min="18" max="18" width="2.453125" style="70" customWidth="1"/>
    <col min="19" max="19" width="4.08984375" style="70" customWidth="1"/>
    <col min="20" max="21" width="6.54296875" style="70" customWidth="1"/>
    <col min="22" max="23" width="6.54296875" style="70" hidden="1" customWidth="1"/>
    <col min="24" max="24" width="6.54296875" style="320" hidden="1" customWidth="1"/>
    <col min="25" max="25" width="18.26953125" style="13" hidden="1" customWidth="1"/>
    <col min="26" max="28" width="6.54296875" style="13" hidden="1" customWidth="1"/>
    <col min="29" max="29" width="18.26953125" style="14" hidden="1" customWidth="1"/>
    <col min="30" max="30" width="22.81640625" style="14" hidden="1" customWidth="1"/>
    <col min="31" max="32" width="6.54296875" style="14" hidden="1" customWidth="1"/>
    <col min="33" max="33" width="22.6328125" style="14" hidden="1" customWidth="1"/>
    <col min="34" max="34" width="26.54296875" style="14" hidden="1" customWidth="1"/>
    <col min="35" max="35" width="6.54296875" style="14" hidden="1" customWidth="1"/>
    <col min="36" max="39" width="6.54296875" style="70" hidden="1" customWidth="1"/>
    <col min="40" max="47" width="6.54296875" style="70" customWidth="1"/>
    <col min="48" max="48" width="6.54296875" style="71" customWidth="1"/>
    <col min="49" max="58" width="8.26953125" style="71" customWidth="1"/>
    <col min="59" max="67" width="8.26953125" style="71"/>
    <col min="68" max="16384" width="8.26953125" style="70"/>
  </cols>
  <sheetData>
    <row r="1" spans="1:68" ht="25.2" customHeight="1" x14ac:dyDescent="0.25">
      <c r="A1" s="69"/>
      <c r="B1" s="69"/>
      <c r="C1" s="69"/>
      <c r="D1" s="69"/>
      <c r="E1" s="69"/>
      <c r="F1" s="69"/>
      <c r="G1" s="69"/>
      <c r="H1" s="69"/>
      <c r="I1" s="69"/>
      <c r="J1" s="69"/>
      <c r="K1" s="69"/>
      <c r="L1" s="69"/>
      <c r="M1" s="69"/>
      <c r="N1" s="69"/>
      <c r="O1" s="69"/>
      <c r="P1" s="69"/>
      <c r="Q1" s="69"/>
      <c r="R1" s="69"/>
      <c r="S1" s="69"/>
      <c r="AJ1" s="14"/>
      <c r="AK1" s="14"/>
    </row>
    <row r="2" spans="1:68" x14ac:dyDescent="0.25">
      <c r="AJ2" s="14"/>
      <c r="AK2" s="14"/>
    </row>
    <row r="3" spans="1:68" x14ac:dyDescent="0.25">
      <c r="AJ3" s="14"/>
      <c r="AK3" s="14"/>
    </row>
    <row r="4" spans="1:68" x14ac:dyDescent="0.25">
      <c r="AJ4" s="14"/>
      <c r="AK4" s="14"/>
    </row>
    <row r="5" spans="1:68" x14ac:dyDescent="0.25">
      <c r="AJ5" s="14"/>
      <c r="AK5" s="14"/>
    </row>
    <row r="6" spans="1:68" x14ac:dyDescent="0.25">
      <c r="AJ6" s="14"/>
      <c r="AK6" s="14"/>
    </row>
    <row r="7" spans="1:68" x14ac:dyDescent="0.25">
      <c r="AJ7" s="14"/>
      <c r="AK7" s="14"/>
    </row>
    <row r="8" spans="1:68" ht="37.950000000000003" customHeight="1" x14ac:dyDescent="0.25">
      <c r="L8" s="72"/>
      <c r="AJ8" s="14"/>
      <c r="AK8" s="14"/>
    </row>
    <row r="9" spans="1:68" x14ac:dyDescent="0.25">
      <c r="AJ9" s="14"/>
      <c r="AK9" s="14"/>
    </row>
    <row r="10" spans="1:68" s="71" customFormat="1" ht="19.2" customHeight="1" thickBot="1" x14ac:dyDescent="0.3">
      <c r="A10" s="70"/>
      <c r="B10" s="73"/>
      <c r="C10" s="74" t="s">
        <v>0</v>
      </c>
      <c r="D10" s="75"/>
      <c r="E10" s="75"/>
      <c r="F10" s="75"/>
      <c r="G10" s="75"/>
      <c r="H10" s="75"/>
      <c r="I10" s="74" t="s">
        <v>69</v>
      </c>
      <c r="M10" s="76"/>
      <c r="N10" s="77"/>
      <c r="O10" s="77"/>
      <c r="P10" s="77"/>
      <c r="Q10" s="78"/>
      <c r="R10" s="70"/>
      <c r="S10" s="70"/>
      <c r="T10" s="70"/>
      <c r="U10" s="70"/>
      <c r="V10" s="70"/>
      <c r="W10" s="70"/>
      <c r="X10" s="320">
        <v>1</v>
      </c>
      <c r="Y10" s="21" t="b">
        <v>1</v>
      </c>
      <c r="Z10" s="15"/>
      <c r="AA10" s="13"/>
      <c r="AB10" s="13"/>
      <c r="AC10" s="14"/>
      <c r="AD10" s="14"/>
      <c r="AE10" s="14"/>
      <c r="AF10" s="14"/>
      <c r="AG10" s="14"/>
      <c r="AH10" s="14"/>
      <c r="AI10" s="14"/>
      <c r="AJ10" s="14"/>
      <c r="AK10" s="14"/>
      <c r="AL10" s="70"/>
      <c r="AM10" s="70"/>
      <c r="AN10" s="70"/>
      <c r="AO10" s="70"/>
      <c r="AP10" s="70"/>
      <c r="AQ10" s="70"/>
      <c r="AR10" s="70"/>
      <c r="AS10" s="70"/>
      <c r="AT10" s="70"/>
      <c r="AU10" s="70"/>
      <c r="BP10" s="70"/>
    </row>
    <row r="11" spans="1:68" s="71" customFormat="1" ht="13.2" customHeight="1" x14ac:dyDescent="0.25">
      <c r="A11" s="70"/>
      <c r="B11" s="73"/>
      <c r="C11" s="79"/>
      <c r="D11" s="80"/>
      <c r="E11" s="80"/>
      <c r="F11" s="80"/>
      <c r="G11" s="81"/>
      <c r="H11" s="82"/>
      <c r="I11" s="83"/>
      <c r="J11" s="84"/>
      <c r="K11" s="85"/>
      <c r="L11" s="86"/>
      <c r="M11" s="75"/>
      <c r="N11" s="77"/>
      <c r="O11" s="77"/>
      <c r="P11" s="77"/>
      <c r="Q11" s="87"/>
      <c r="R11" s="70"/>
      <c r="S11" s="70"/>
      <c r="T11" s="70"/>
      <c r="U11" s="70"/>
      <c r="V11" s="70"/>
      <c r="W11" s="70"/>
      <c r="X11" s="320"/>
      <c r="Y11" s="21"/>
      <c r="Z11" s="15"/>
      <c r="AA11" s="13"/>
      <c r="AB11" s="13"/>
      <c r="AC11" s="14"/>
      <c r="AD11" s="14"/>
      <c r="AE11" s="14"/>
      <c r="AF11" s="14"/>
      <c r="AG11" s="14"/>
      <c r="AH11" s="14"/>
      <c r="AI11" s="14"/>
      <c r="AJ11" s="14"/>
      <c r="AK11" s="14"/>
      <c r="AL11" s="70"/>
      <c r="AM11" s="70"/>
      <c r="AN11" s="70"/>
      <c r="AO11" s="70"/>
      <c r="AP11" s="70"/>
      <c r="AQ11" s="70"/>
      <c r="AR11" s="70"/>
      <c r="AS11" s="70"/>
      <c r="AT11" s="70"/>
      <c r="AU11" s="70"/>
      <c r="BP11" s="70"/>
    </row>
    <row r="12" spans="1:68" s="71" customFormat="1" ht="19.2" customHeight="1" x14ac:dyDescent="0.25">
      <c r="A12" s="70"/>
      <c r="B12" s="73"/>
      <c r="C12" s="88"/>
      <c r="D12" s="651" t="s">
        <v>64</v>
      </c>
      <c r="E12" s="651"/>
      <c r="F12" s="651"/>
      <c r="G12" s="89"/>
      <c r="H12" s="75"/>
      <c r="I12" s="88"/>
      <c r="J12" s="649" t="s">
        <v>125</v>
      </c>
      <c r="K12" s="650"/>
      <c r="L12" s="90"/>
      <c r="M12" s="75"/>
      <c r="N12" s="77"/>
      <c r="O12" s="77"/>
      <c r="P12" s="77"/>
      <c r="Q12" s="91"/>
      <c r="R12" s="70"/>
      <c r="S12" s="70"/>
      <c r="T12" s="70"/>
      <c r="U12" s="70"/>
      <c r="V12" s="70"/>
      <c r="W12" s="70"/>
      <c r="X12" s="320">
        <v>2</v>
      </c>
      <c r="Y12" s="21" t="b">
        <v>1</v>
      </c>
      <c r="Z12" s="15"/>
      <c r="AA12" s="13"/>
      <c r="AB12" s="13"/>
      <c r="AC12" s="14"/>
      <c r="AD12" s="14"/>
      <c r="AE12" s="14"/>
      <c r="AF12" s="14"/>
      <c r="AG12" s="14"/>
      <c r="AH12" s="14"/>
      <c r="AI12" s="14"/>
      <c r="AJ12" s="14"/>
      <c r="AK12" s="14"/>
      <c r="AL12" s="70"/>
      <c r="AM12" s="70"/>
      <c r="AN12" s="70"/>
      <c r="AO12" s="70"/>
      <c r="AP12" s="70"/>
      <c r="AQ12" s="70"/>
      <c r="AR12" s="70"/>
      <c r="AS12" s="70"/>
      <c r="AT12" s="70"/>
      <c r="AU12" s="70"/>
      <c r="BP12" s="70"/>
    </row>
    <row r="13" spans="1:68" s="71" customFormat="1" ht="7.2" customHeight="1" x14ac:dyDescent="0.25">
      <c r="A13" s="70"/>
      <c r="B13" s="73"/>
      <c r="C13" s="88"/>
      <c r="D13" s="92"/>
      <c r="E13" s="92"/>
      <c r="F13" s="92"/>
      <c r="G13" s="89"/>
      <c r="H13" s="75"/>
      <c r="I13" s="88"/>
      <c r="J13" s="555"/>
      <c r="K13" s="556"/>
      <c r="L13" s="90"/>
      <c r="M13" s="75"/>
      <c r="N13" s="77"/>
      <c r="O13" s="77"/>
      <c r="P13" s="77"/>
      <c r="Q13" s="91"/>
      <c r="R13" s="70"/>
      <c r="S13" s="70"/>
      <c r="T13" s="70"/>
      <c r="U13" s="70"/>
      <c r="V13" s="70"/>
      <c r="W13" s="70"/>
      <c r="X13" s="320"/>
      <c r="Y13" s="21"/>
      <c r="Z13" s="15"/>
      <c r="AA13" s="13"/>
      <c r="AB13" s="13"/>
      <c r="AC13" s="14"/>
      <c r="AD13" s="14"/>
      <c r="AE13" s="14"/>
      <c r="AF13" s="14"/>
      <c r="AG13" s="14"/>
      <c r="AH13" s="14"/>
      <c r="AI13" s="14"/>
      <c r="AJ13" s="14"/>
      <c r="AK13" s="14"/>
      <c r="AL13" s="70"/>
      <c r="AM13" s="70"/>
      <c r="AN13" s="70"/>
      <c r="AO13" s="70"/>
      <c r="AP13" s="70"/>
      <c r="AQ13" s="70"/>
      <c r="AR13" s="70"/>
      <c r="AS13" s="70"/>
      <c r="AT13" s="70"/>
      <c r="AU13" s="70"/>
      <c r="BP13" s="70"/>
    </row>
    <row r="14" spans="1:68" s="71" customFormat="1" ht="19.2" customHeight="1" x14ac:dyDescent="0.25">
      <c r="A14" s="70"/>
      <c r="B14" s="73"/>
      <c r="C14" s="88"/>
      <c r="D14" s="82"/>
      <c r="E14" s="655"/>
      <c r="F14" s="656"/>
      <c r="G14" s="89"/>
      <c r="H14" s="75"/>
      <c r="I14" s="88"/>
      <c r="J14" s="649" t="s">
        <v>124</v>
      </c>
      <c r="K14" s="650"/>
      <c r="L14" s="90"/>
      <c r="M14" s="75"/>
      <c r="N14" s="77"/>
      <c r="O14" s="77"/>
      <c r="P14" s="77"/>
      <c r="Q14" s="91"/>
      <c r="R14" s="70"/>
      <c r="S14" s="70"/>
      <c r="T14" s="70"/>
      <c r="U14" s="70"/>
      <c r="V14" s="70"/>
      <c r="W14" s="70"/>
      <c r="X14" s="320">
        <v>3</v>
      </c>
      <c r="Y14" s="21" t="b">
        <v>1</v>
      </c>
      <c r="Z14" s="15"/>
      <c r="AA14" s="13"/>
      <c r="AB14" s="13"/>
      <c r="AC14" s="14"/>
      <c r="AD14" s="14"/>
      <c r="AE14" s="14"/>
      <c r="AF14" s="14"/>
      <c r="AG14" s="14"/>
      <c r="AH14" s="14"/>
      <c r="AI14" s="14"/>
      <c r="AJ14" s="14"/>
      <c r="AK14" s="14"/>
      <c r="AL14" s="70"/>
      <c r="AM14" s="70"/>
      <c r="AN14" s="70"/>
      <c r="AO14" s="70"/>
      <c r="AP14" s="70"/>
      <c r="AQ14" s="70"/>
      <c r="AR14" s="70"/>
      <c r="AS14" s="70"/>
      <c r="AT14" s="70"/>
      <c r="AU14" s="70"/>
      <c r="BP14" s="70"/>
    </row>
    <row r="15" spans="1:68" s="71" customFormat="1" ht="7.2" customHeight="1" x14ac:dyDescent="0.25">
      <c r="A15" s="70"/>
      <c r="B15" s="73"/>
      <c r="C15" s="88"/>
      <c r="D15" s="82"/>
      <c r="E15" s="82"/>
      <c r="F15" s="82"/>
      <c r="G15" s="89"/>
      <c r="H15" s="75"/>
      <c r="I15" s="88"/>
      <c r="J15" s="555"/>
      <c r="K15" s="556"/>
      <c r="L15" s="90"/>
      <c r="M15" s="75"/>
      <c r="N15" s="77"/>
      <c r="O15" s="77"/>
      <c r="P15" s="77"/>
      <c r="Q15" s="91"/>
      <c r="R15" s="70"/>
      <c r="S15" s="70"/>
      <c r="T15" s="70"/>
      <c r="U15" s="70"/>
      <c r="V15" s="70"/>
      <c r="W15" s="70"/>
      <c r="X15" s="320"/>
      <c r="Y15" s="21"/>
      <c r="Z15" s="15"/>
      <c r="AA15" s="13"/>
      <c r="AB15" s="13"/>
      <c r="AC15" s="14"/>
      <c r="AD15" s="14"/>
      <c r="AE15" s="14"/>
      <c r="AF15" s="14"/>
      <c r="AG15" s="14"/>
      <c r="AH15" s="14"/>
      <c r="AI15" s="14"/>
      <c r="AJ15" s="14"/>
      <c r="AK15" s="14"/>
      <c r="AL15" s="70"/>
      <c r="AM15" s="70"/>
      <c r="AN15" s="70"/>
      <c r="AO15" s="70"/>
      <c r="AP15" s="70"/>
      <c r="AQ15" s="70"/>
      <c r="AR15" s="70"/>
      <c r="AS15" s="70"/>
      <c r="AT15" s="70"/>
      <c r="AU15" s="70"/>
      <c r="BP15" s="70"/>
    </row>
    <row r="16" spans="1:68" s="71" customFormat="1" ht="19.2" customHeight="1" x14ac:dyDescent="0.25">
      <c r="A16" s="70"/>
      <c r="B16" s="73"/>
      <c r="C16" s="88"/>
      <c r="D16" s="649" t="s">
        <v>65</v>
      </c>
      <c r="E16" s="649"/>
      <c r="F16" s="649"/>
      <c r="G16" s="89"/>
      <c r="H16" s="75"/>
      <c r="I16" s="88"/>
      <c r="J16" s="649" t="s">
        <v>70</v>
      </c>
      <c r="K16" s="650"/>
      <c r="L16" s="90"/>
      <c r="M16" s="75"/>
      <c r="N16" s="77"/>
      <c r="O16" s="77"/>
      <c r="P16" s="77"/>
      <c r="Q16" s="91"/>
      <c r="R16" s="70"/>
      <c r="S16" s="70"/>
      <c r="T16" s="70"/>
      <c r="U16" s="70"/>
      <c r="V16" s="70"/>
      <c r="W16" s="70"/>
      <c r="X16" s="320">
        <v>4</v>
      </c>
      <c r="Y16" s="21" t="b">
        <v>1</v>
      </c>
      <c r="Z16" s="15"/>
      <c r="AA16" s="13"/>
      <c r="AB16" s="13"/>
      <c r="AC16" s="14"/>
      <c r="AD16" s="14"/>
      <c r="AE16" s="14"/>
      <c r="AF16" s="14"/>
      <c r="AG16" s="14"/>
      <c r="AH16" s="14"/>
      <c r="AI16" s="14"/>
      <c r="AJ16" s="14"/>
      <c r="AK16" s="14"/>
      <c r="AL16" s="70"/>
      <c r="AM16" s="70"/>
      <c r="AN16" s="70"/>
      <c r="AO16" s="70"/>
      <c r="AP16" s="70"/>
      <c r="AQ16" s="70"/>
      <c r="AR16" s="70"/>
      <c r="AS16" s="70"/>
      <c r="AT16" s="70"/>
      <c r="AU16" s="70"/>
      <c r="BP16" s="70"/>
    </row>
    <row r="17" spans="1:68" s="71" customFormat="1" ht="7.2" customHeight="1" x14ac:dyDescent="0.25">
      <c r="A17" s="70"/>
      <c r="B17" s="73"/>
      <c r="C17" s="88"/>
      <c r="D17" s="82"/>
      <c r="E17" s="82"/>
      <c r="F17" s="82"/>
      <c r="G17" s="89"/>
      <c r="H17" s="75"/>
      <c r="I17" s="88"/>
      <c r="J17" s="555"/>
      <c r="K17" s="556"/>
      <c r="L17" s="90"/>
      <c r="M17" s="75"/>
      <c r="N17" s="77"/>
      <c r="O17" s="77"/>
      <c r="P17" s="77"/>
      <c r="Q17" s="91"/>
      <c r="R17" s="70"/>
      <c r="S17" s="70"/>
      <c r="T17" s="70"/>
      <c r="U17" s="70"/>
      <c r="V17" s="70"/>
      <c r="W17" s="70"/>
      <c r="X17" s="320"/>
      <c r="Y17" s="21"/>
      <c r="Z17" s="15"/>
      <c r="AA17" s="13"/>
      <c r="AB17" s="13"/>
      <c r="AC17" s="14"/>
      <c r="AD17" s="14"/>
      <c r="AE17" s="14"/>
      <c r="AF17" s="14"/>
      <c r="AG17" s="14"/>
      <c r="AH17" s="14"/>
      <c r="AI17" s="14"/>
      <c r="AJ17" s="14"/>
      <c r="AK17" s="14"/>
      <c r="AL17" s="70"/>
      <c r="AM17" s="70"/>
      <c r="AN17" s="70"/>
      <c r="AO17" s="70"/>
      <c r="AP17" s="70"/>
      <c r="AQ17" s="70"/>
      <c r="AR17" s="70"/>
      <c r="AS17" s="70"/>
      <c r="AT17" s="70"/>
      <c r="AU17" s="70"/>
      <c r="BP17" s="70"/>
    </row>
    <row r="18" spans="1:68" s="71" customFormat="1" ht="19.2" customHeight="1" x14ac:dyDescent="0.25">
      <c r="A18" s="70"/>
      <c r="B18" s="73"/>
      <c r="C18" s="88"/>
      <c r="D18" s="82"/>
      <c r="E18" s="655"/>
      <c r="F18" s="656"/>
      <c r="G18" s="89"/>
      <c r="H18" s="75"/>
      <c r="I18" s="88"/>
      <c r="J18" s="649" t="s">
        <v>71</v>
      </c>
      <c r="K18" s="650"/>
      <c r="L18" s="90"/>
      <c r="M18" s="75"/>
      <c r="N18" s="77"/>
      <c r="O18" s="77"/>
      <c r="P18" s="77"/>
      <c r="Q18" s="91"/>
      <c r="R18" s="70"/>
      <c r="S18" s="70"/>
      <c r="T18" s="70"/>
      <c r="U18" s="70"/>
      <c r="V18" s="70"/>
      <c r="W18" s="70"/>
      <c r="X18" s="320">
        <v>5</v>
      </c>
      <c r="Y18" s="21" t="b">
        <v>1</v>
      </c>
      <c r="Z18" s="15"/>
      <c r="AA18" s="13"/>
      <c r="AB18" s="13"/>
      <c r="AC18" s="14"/>
      <c r="AD18" s="14"/>
      <c r="AE18" s="14"/>
      <c r="AF18" s="14"/>
      <c r="AG18" s="14"/>
      <c r="AH18" s="14"/>
      <c r="AI18" s="14"/>
      <c r="AJ18" s="14"/>
      <c r="AK18" s="14"/>
      <c r="AL18" s="70"/>
      <c r="AM18" s="70"/>
      <c r="AN18" s="70"/>
      <c r="AO18" s="70"/>
      <c r="AP18" s="70"/>
      <c r="AQ18" s="70"/>
      <c r="AR18" s="70"/>
      <c r="AS18" s="70"/>
      <c r="AT18" s="70"/>
      <c r="AU18" s="70"/>
      <c r="BP18" s="70"/>
    </row>
    <row r="19" spans="1:68" s="71" customFormat="1" ht="7.2" customHeight="1" x14ac:dyDescent="0.25">
      <c r="A19" s="70"/>
      <c r="B19" s="73"/>
      <c r="C19" s="88"/>
      <c r="D19" s="82"/>
      <c r="E19" s="82"/>
      <c r="F19" s="82"/>
      <c r="G19" s="89"/>
      <c r="H19" s="75"/>
      <c r="I19" s="88"/>
      <c r="J19" s="555"/>
      <c r="K19" s="556"/>
      <c r="L19" s="93"/>
      <c r="M19" s="75"/>
      <c r="N19" s="77"/>
      <c r="O19" s="77"/>
      <c r="P19" s="77"/>
      <c r="Q19" s="91"/>
      <c r="R19" s="70"/>
      <c r="S19" s="70"/>
      <c r="T19" s="70"/>
      <c r="U19" s="70"/>
      <c r="V19" s="70"/>
      <c r="W19" s="70"/>
      <c r="X19" s="320"/>
      <c r="Y19" s="21"/>
      <c r="Z19" s="15"/>
      <c r="AA19" s="13"/>
      <c r="AB19" s="13"/>
      <c r="AC19" s="14"/>
      <c r="AD19" s="14"/>
      <c r="AE19" s="14"/>
      <c r="AF19" s="14"/>
      <c r="AG19" s="14"/>
      <c r="AH19" s="14"/>
      <c r="AI19" s="14"/>
      <c r="AJ19" s="14"/>
      <c r="AK19" s="14"/>
      <c r="AL19" s="70"/>
      <c r="AM19" s="70"/>
      <c r="AN19" s="70"/>
      <c r="AO19" s="70"/>
      <c r="AP19" s="70"/>
      <c r="AQ19" s="70"/>
      <c r="AR19" s="70"/>
      <c r="AS19" s="70"/>
      <c r="AT19" s="70"/>
      <c r="AU19" s="70"/>
      <c r="BP19" s="70"/>
    </row>
    <row r="20" spans="1:68" s="71" customFormat="1" ht="19.2" customHeight="1" x14ac:dyDescent="0.25">
      <c r="A20" s="70"/>
      <c r="B20" s="73"/>
      <c r="C20" s="88"/>
      <c r="D20" s="649" t="s">
        <v>66</v>
      </c>
      <c r="E20" s="649"/>
      <c r="F20" s="649"/>
      <c r="G20" s="89"/>
      <c r="H20" s="75"/>
      <c r="I20" s="88"/>
      <c r="J20" s="94" t="s">
        <v>72</v>
      </c>
      <c r="K20" s="95"/>
      <c r="L20" s="90"/>
      <c r="M20" s="75"/>
      <c r="N20" s="77"/>
      <c r="O20" s="77"/>
      <c r="P20" s="77"/>
      <c r="Q20" s="91"/>
      <c r="R20" s="70"/>
      <c r="S20" s="70"/>
      <c r="T20" s="70"/>
      <c r="U20" s="70"/>
      <c r="V20" s="70"/>
      <c r="W20" s="70"/>
      <c r="X20" s="320">
        <v>6</v>
      </c>
      <c r="Y20" s="21" t="b">
        <v>1</v>
      </c>
      <c r="Z20" s="15"/>
      <c r="AA20" s="13"/>
      <c r="AB20" s="13"/>
      <c r="AC20" s="14"/>
      <c r="AD20" s="14"/>
      <c r="AE20" s="14"/>
      <c r="AF20" s="14"/>
      <c r="AG20" s="14"/>
      <c r="AH20" s="14"/>
      <c r="AI20" s="14"/>
      <c r="AJ20" s="14"/>
      <c r="AK20" s="14"/>
      <c r="AL20" s="70"/>
      <c r="AM20" s="70"/>
      <c r="AN20" s="70"/>
      <c r="AO20" s="70"/>
      <c r="AP20" s="70"/>
      <c r="AQ20" s="70"/>
      <c r="AR20" s="70"/>
      <c r="AS20" s="70"/>
      <c r="AT20" s="70"/>
      <c r="AU20" s="70"/>
      <c r="BP20" s="70"/>
    </row>
    <row r="21" spans="1:68" s="71" customFormat="1" ht="7.2" customHeight="1" x14ac:dyDescent="0.25">
      <c r="A21" s="70"/>
      <c r="B21" s="73"/>
      <c r="C21" s="88"/>
      <c r="D21" s="82"/>
      <c r="E21" s="82"/>
      <c r="F21" s="82"/>
      <c r="G21" s="89"/>
      <c r="H21" s="75"/>
      <c r="I21" s="88"/>
      <c r="J21" s="82"/>
      <c r="K21" s="89"/>
      <c r="L21" s="90"/>
      <c r="M21" s="75"/>
      <c r="N21" s="77"/>
      <c r="O21" s="77"/>
      <c r="P21" s="77"/>
      <c r="Q21" s="91"/>
      <c r="R21" s="70"/>
      <c r="S21" s="70"/>
      <c r="T21" s="70"/>
      <c r="U21" s="70"/>
      <c r="V21" s="70"/>
      <c r="W21" s="70"/>
      <c r="X21" s="320"/>
      <c r="Y21" s="21"/>
      <c r="Z21" s="15"/>
      <c r="AA21" s="13"/>
      <c r="AB21" s="13"/>
      <c r="AC21" s="14"/>
      <c r="AD21" s="14"/>
      <c r="AE21" s="14"/>
      <c r="AF21" s="14"/>
      <c r="AG21" s="14"/>
      <c r="AH21" s="14"/>
      <c r="AI21" s="14"/>
      <c r="AJ21" s="14"/>
      <c r="AK21" s="14"/>
      <c r="AL21" s="70"/>
      <c r="AM21" s="70"/>
      <c r="AN21" s="70"/>
      <c r="AO21" s="70"/>
      <c r="AP21" s="70"/>
      <c r="AQ21" s="70"/>
      <c r="AR21" s="70"/>
      <c r="AS21" s="70"/>
      <c r="AT21" s="70"/>
      <c r="AU21" s="70"/>
      <c r="BP21" s="70"/>
    </row>
    <row r="22" spans="1:68" s="71" customFormat="1" ht="19.2" customHeight="1" x14ac:dyDescent="0.25">
      <c r="A22" s="70"/>
      <c r="B22" s="73"/>
      <c r="C22" s="88"/>
      <c r="D22" s="82"/>
      <c r="E22" s="555" t="s">
        <v>67</v>
      </c>
      <c r="F22" s="555"/>
      <c r="G22" s="89"/>
      <c r="H22" s="75"/>
      <c r="I22" s="88"/>
      <c r="J22" s="94" t="s">
        <v>73</v>
      </c>
      <c r="K22" s="95"/>
      <c r="L22" s="90"/>
      <c r="M22" s="75"/>
      <c r="N22" s="77"/>
      <c r="O22" s="77"/>
      <c r="P22" s="77"/>
      <c r="Q22" s="91"/>
      <c r="R22" s="70"/>
      <c r="S22" s="70"/>
      <c r="T22" s="70"/>
      <c r="U22" s="70"/>
      <c r="V22" s="70"/>
      <c r="W22" s="70"/>
      <c r="X22" s="320">
        <v>7</v>
      </c>
      <c r="Y22" s="21" t="b">
        <v>1</v>
      </c>
      <c r="Z22" s="15"/>
      <c r="AA22" s="13"/>
      <c r="AB22" s="13"/>
      <c r="AC22" s="14"/>
      <c r="AD22" s="14"/>
      <c r="AE22" s="14"/>
      <c r="AF22" s="14"/>
      <c r="AG22" s="14"/>
      <c r="AH22" s="14"/>
      <c r="AI22" s="14"/>
      <c r="AJ22" s="14"/>
      <c r="AK22" s="14"/>
      <c r="AL22" s="70"/>
      <c r="AM22" s="70"/>
      <c r="AN22" s="70"/>
      <c r="AO22" s="70"/>
      <c r="AP22" s="70"/>
      <c r="AQ22" s="70"/>
      <c r="AR22" s="70"/>
      <c r="AS22" s="70"/>
      <c r="AT22" s="70"/>
      <c r="AU22" s="70"/>
      <c r="BP22" s="70"/>
    </row>
    <row r="23" spans="1:68" s="71" customFormat="1" ht="7.2" customHeight="1" x14ac:dyDescent="0.25">
      <c r="A23" s="70"/>
      <c r="B23" s="73"/>
      <c r="C23" s="88"/>
      <c r="D23" s="82"/>
      <c r="E23" s="82"/>
      <c r="F23" s="82"/>
      <c r="G23" s="89"/>
      <c r="H23" s="75"/>
      <c r="I23" s="88"/>
      <c r="J23" s="82"/>
      <c r="K23" s="89"/>
      <c r="L23" s="90"/>
      <c r="M23" s="75"/>
      <c r="N23" s="77"/>
      <c r="O23" s="77"/>
      <c r="P23" s="77"/>
      <c r="Q23" s="91"/>
      <c r="R23" s="70"/>
      <c r="S23" s="70"/>
      <c r="T23" s="70"/>
      <c r="U23" s="70"/>
      <c r="V23" s="70"/>
      <c r="W23" s="70"/>
      <c r="X23" s="320"/>
      <c r="Y23" s="21"/>
      <c r="Z23" s="15"/>
      <c r="AA23" s="13"/>
      <c r="AB23" s="13"/>
      <c r="AC23" s="14"/>
      <c r="AD23" s="14"/>
      <c r="AE23" s="14"/>
      <c r="AF23" s="14"/>
      <c r="AG23" s="14"/>
      <c r="AH23" s="14"/>
      <c r="AI23" s="14"/>
      <c r="AJ23" s="14"/>
      <c r="AK23" s="14"/>
      <c r="AL23" s="70"/>
      <c r="AM23" s="70"/>
      <c r="AN23" s="70"/>
      <c r="AO23" s="70"/>
      <c r="AP23" s="70"/>
      <c r="AQ23" s="70"/>
      <c r="AR23" s="70"/>
      <c r="AS23" s="70"/>
      <c r="AT23" s="70"/>
      <c r="AU23" s="70"/>
      <c r="BP23" s="70"/>
    </row>
    <row r="24" spans="1:68" s="71" customFormat="1" ht="19.2" customHeight="1" x14ac:dyDescent="0.25">
      <c r="A24" s="70"/>
      <c r="B24" s="73"/>
      <c r="C24" s="88"/>
      <c r="D24" s="82"/>
      <c r="E24" s="657" t="s">
        <v>68</v>
      </c>
      <c r="F24" s="658"/>
      <c r="G24" s="89"/>
      <c r="H24" s="75"/>
      <c r="I24" s="88"/>
      <c r="J24" s="94" t="s">
        <v>60</v>
      </c>
      <c r="K24" s="95"/>
      <c r="L24" s="90"/>
      <c r="M24" s="75"/>
      <c r="N24" s="77"/>
      <c r="O24" s="77"/>
      <c r="P24" s="77"/>
      <c r="Q24" s="91"/>
      <c r="R24" s="70"/>
      <c r="S24" s="70"/>
      <c r="T24" s="70"/>
      <c r="U24" s="70"/>
      <c r="V24" s="70"/>
      <c r="W24" s="70"/>
      <c r="X24" s="320">
        <v>8</v>
      </c>
      <c r="Y24" s="21" t="b">
        <v>1</v>
      </c>
      <c r="Z24" s="15"/>
      <c r="AA24" s="13"/>
      <c r="AB24" s="13"/>
      <c r="AC24" s="14"/>
      <c r="AD24" s="14"/>
      <c r="AE24" s="14"/>
      <c r="AF24" s="14"/>
      <c r="AG24" s="14"/>
      <c r="AH24" s="14"/>
      <c r="AI24" s="14"/>
      <c r="AJ24" s="14"/>
      <c r="AK24" s="14"/>
      <c r="AL24" s="70"/>
      <c r="AM24" s="70"/>
      <c r="AN24" s="70"/>
      <c r="AO24" s="70"/>
      <c r="AP24" s="70"/>
      <c r="AQ24" s="70"/>
      <c r="AR24" s="70"/>
      <c r="AS24" s="70"/>
      <c r="AT24" s="70"/>
      <c r="AU24" s="70"/>
      <c r="BP24" s="70"/>
    </row>
    <row r="25" spans="1:68" s="71" customFormat="1" ht="7.2" customHeight="1" x14ac:dyDescent="0.25">
      <c r="A25" s="70"/>
      <c r="B25" s="73"/>
      <c r="C25" s="88"/>
      <c r="D25" s="82"/>
      <c r="E25" s="82"/>
      <c r="F25" s="82"/>
      <c r="G25" s="89"/>
      <c r="H25" s="75"/>
      <c r="I25" s="88"/>
      <c r="J25" s="82"/>
      <c r="K25" s="89"/>
      <c r="L25" s="90"/>
      <c r="M25" s="75"/>
      <c r="N25" s="77"/>
      <c r="O25" s="77"/>
      <c r="P25" s="77"/>
      <c r="Q25" s="91"/>
      <c r="R25" s="70"/>
      <c r="S25" s="70"/>
      <c r="T25" s="70"/>
      <c r="U25" s="70"/>
      <c r="V25" s="70"/>
      <c r="W25" s="70"/>
      <c r="X25" s="320"/>
      <c r="Y25" s="21"/>
      <c r="Z25" s="15"/>
      <c r="AA25" s="13"/>
      <c r="AB25" s="13"/>
      <c r="AC25" s="14"/>
      <c r="AD25" s="14"/>
      <c r="AE25" s="14"/>
      <c r="AF25" s="14"/>
      <c r="AG25" s="14"/>
      <c r="AH25" s="14"/>
      <c r="AI25" s="14"/>
      <c r="AJ25" s="14"/>
      <c r="AK25" s="14"/>
      <c r="AL25" s="70"/>
      <c r="AM25" s="70"/>
      <c r="AN25" s="70"/>
      <c r="AO25" s="70"/>
      <c r="AP25" s="70"/>
      <c r="AQ25" s="70"/>
      <c r="AR25" s="70"/>
      <c r="AS25" s="70"/>
      <c r="AT25" s="70"/>
      <c r="AU25" s="70"/>
      <c r="BP25" s="70"/>
    </row>
    <row r="26" spans="1:68" s="71" customFormat="1" ht="19.2" customHeight="1" x14ac:dyDescent="0.25">
      <c r="A26" s="70"/>
      <c r="B26" s="73"/>
      <c r="C26" s="88"/>
      <c r="D26" s="82"/>
      <c r="E26" s="555" t="s">
        <v>1</v>
      </c>
      <c r="F26" s="555"/>
      <c r="G26" s="89"/>
      <c r="H26" s="75"/>
      <c r="I26" s="88"/>
      <c r="J26" s="94" t="s">
        <v>74</v>
      </c>
      <c r="K26" s="95"/>
      <c r="L26" s="90"/>
      <c r="M26" s="75"/>
      <c r="N26" s="77"/>
      <c r="O26" s="77"/>
      <c r="P26" s="77"/>
      <c r="Q26" s="91"/>
      <c r="R26" s="70"/>
      <c r="S26" s="70"/>
      <c r="T26" s="70"/>
      <c r="U26" s="70"/>
      <c r="V26" s="70"/>
      <c r="W26" s="70"/>
      <c r="X26" s="320">
        <v>9</v>
      </c>
      <c r="Y26" s="21" t="b">
        <v>1</v>
      </c>
      <c r="Z26" s="15"/>
      <c r="AA26" s="13"/>
      <c r="AB26" s="13"/>
      <c r="AC26" s="14"/>
      <c r="AD26" s="14"/>
      <c r="AE26" s="14"/>
      <c r="AF26" s="14"/>
      <c r="AG26" s="14"/>
      <c r="AH26" s="14"/>
      <c r="AI26" s="14"/>
      <c r="AJ26" s="14"/>
      <c r="AK26" s="14"/>
      <c r="AL26" s="70"/>
      <c r="AM26" s="70"/>
      <c r="AN26" s="70"/>
      <c r="AO26" s="70"/>
      <c r="AP26" s="70"/>
      <c r="AQ26" s="70"/>
      <c r="AR26" s="70"/>
      <c r="AS26" s="70"/>
      <c r="AT26" s="70"/>
      <c r="AU26" s="70"/>
      <c r="BP26" s="70"/>
    </row>
    <row r="27" spans="1:68" s="71" customFormat="1" ht="7.2" customHeight="1" x14ac:dyDescent="0.25">
      <c r="A27" s="70"/>
      <c r="B27" s="73"/>
      <c r="C27" s="88"/>
      <c r="D27" s="82"/>
      <c r="E27" s="82"/>
      <c r="F27" s="82"/>
      <c r="G27" s="89"/>
      <c r="H27" s="75"/>
      <c r="I27" s="88"/>
      <c r="J27" s="82"/>
      <c r="K27" s="89"/>
      <c r="L27" s="90"/>
      <c r="M27" s="75"/>
      <c r="N27" s="77"/>
      <c r="O27" s="77"/>
      <c r="P27" s="77"/>
      <c r="Q27" s="91"/>
      <c r="R27" s="70"/>
      <c r="S27" s="70"/>
      <c r="T27" s="70"/>
      <c r="U27" s="70"/>
      <c r="V27" s="70"/>
      <c r="W27" s="70"/>
      <c r="X27" s="320"/>
      <c r="Y27" s="21"/>
      <c r="Z27" s="15"/>
      <c r="AA27" s="13"/>
      <c r="AB27" s="13"/>
      <c r="AC27" s="14"/>
      <c r="AD27" s="14"/>
      <c r="AE27" s="14"/>
      <c r="AF27" s="14"/>
      <c r="AG27" s="14"/>
      <c r="AH27" s="14"/>
      <c r="AI27" s="14"/>
      <c r="AJ27" s="14"/>
      <c r="AK27" s="14"/>
      <c r="AL27" s="70"/>
      <c r="AM27" s="70"/>
      <c r="AN27" s="70"/>
      <c r="AO27" s="70"/>
      <c r="AP27" s="70"/>
      <c r="AQ27" s="70"/>
      <c r="AR27" s="70"/>
      <c r="AS27" s="70"/>
      <c r="AT27" s="70"/>
      <c r="AU27" s="70"/>
      <c r="BP27" s="70"/>
    </row>
    <row r="28" spans="1:68" s="71" customFormat="1" ht="19.2" customHeight="1" x14ac:dyDescent="0.25">
      <c r="A28" s="70"/>
      <c r="B28" s="73"/>
      <c r="C28" s="88"/>
      <c r="D28" s="82"/>
      <c r="E28" s="657" t="s">
        <v>68</v>
      </c>
      <c r="F28" s="658"/>
      <c r="G28" s="89"/>
      <c r="H28" s="75"/>
      <c r="I28" s="88"/>
      <c r="J28" s="94" t="s">
        <v>59</v>
      </c>
      <c r="K28" s="95"/>
      <c r="L28" s="90"/>
      <c r="N28" s="77"/>
      <c r="O28" s="77"/>
      <c r="P28" s="77"/>
      <c r="Q28" s="87"/>
      <c r="R28" s="70"/>
      <c r="S28" s="70"/>
      <c r="T28" s="70"/>
      <c r="U28" s="70"/>
      <c r="V28" s="70"/>
      <c r="W28" s="70"/>
      <c r="X28" s="320">
        <v>10</v>
      </c>
      <c r="Y28" s="21" t="b">
        <v>1</v>
      </c>
      <c r="Z28" s="15"/>
      <c r="AA28" s="13"/>
      <c r="AB28" s="13"/>
      <c r="AC28" s="14"/>
      <c r="AD28" s="14"/>
      <c r="AE28" s="14"/>
      <c r="AF28" s="14"/>
      <c r="AG28" s="14"/>
      <c r="AH28" s="14"/>
      <c r="AI28" s="14"/>
      <c r="AJ28" s="14"/>
      <c r="AK28" s="14"/>
      <c r="AL28" s="70"/>
      <c r="AM28" s="70"/>
      <c r="AN28" s="70"/>
      <c r="AO28" s="70"/>
      <c r="AP28" s="70"/>
      <c r="AQ28" s="70"/>
      <c r="AR28" s="70"/>
      <c r="AS28" s="70"/>
      <c r="AT28" s="70"/>
      <c r="AU28" s="70"/>
      <c r="BP28" s="70"/>
    </row>
    <row r="29" spans="1:68" s="71" customFormat="1" ht="9.6" customHeight="1" x14ac:dyDescent="0.25">
      <c r="A29" s="70"/>
      <c r="B29" s="73"/>
      <c r="C29" s="88"/>
      <c r="D29" s="82"/>
      <c r="E29" s="82"/>
      <c r="F29" s="82"/>
      <c r="G29" s="89"/>
      <c r="H29" s="75"/>
      <c r="I29" s="88"/>
      <c r="J29" s="555"/>
      <c r="K29" s="556"/>
      <c r="L29" s="90"/>
      <c r="M29" s="75"/>
      <c r="N29" s="77"/>
      <c r="O29" s="77"/>
      <c r="P29" s="77"/>
      <c r="Q29" s="87"/>
      <c r="R29" s="70"/>
      <c r="S29" s="70"/>
      <c r="T29" s="70"/>
      <c r="U29" s="70"/>
      <c r="V29" s="70"/>
      <c r="W29" s="70"/>
      <c r="X29" s="320"/>
      <c r="Y29" s="21"/>
      <c r="Z29" s="15"/>
      <c r="AA29" s="13"/>
      <c r="AB29" s="13"/>
      <c r="AC29" s="14"/>
      <c r="AD29" s="14"/>
      <c r="AE29" s="14"/>
      <c r="AF29" s="14"/>
      <c r="AG29" s="14"/>
      <c r="AH29" s="14"/>
      <c r="AI29" s="14"/>
      <c r="AJ29" s="14"/>
      <c r="AK29" s="14"/>
      <c r="AL29" s="70"/>
      <c r="AM29" s="70"/>
      <c r="AN29" s="70"/>
      <c r="AO29" s="70"/>
      <c r="AP29" s="70"/>
      <c r="AQ29" s="70"/>
      <c r="AR29" s="70"/>
      <c r="AS29" s="70"/>
      <c r="AT29" s="70"/>
      <c r="AU29" s="70"/>
      <c r="BP29" s="70"/>
    </row>
    <row r="30" spans="1:68" s="71" customFormat="1" ht="19.2" customHeight="1" x14ac:dyDescent="0.25">
      <c r="A30" s="70"/>
      <c r="B30" s="73"/>
      <c r="C30" s="88"/>
      <c r="D30" s="82"/>
      <c r="E30" s="555" t="s">
        <v>131</v>
      </c>
      <c r="F30" s="555"/>
      <c r="G30" s="89"/>
      <c r="H30" s="75"/>
      <c r="I30" s="88"/>
      <c r="J30" s="649" t="s">
        <v>120</v>
      </c>
      <c r="K30" s="650"/>
      <c r="L30" s="90"/>
      <c r="M30" s="75"/>
      <c r="N30" s="77"/>
      <c r="O30" s="77"/>
      <c r="P30" s="77"/>
      <c r="Q30" s="87"/>
      <c r="R30" s="70"/>
      <c r="S30" s="70"/>
      <c r="T30" s="70"/>
      <c r="U30" s="70"/>
      <c r="V30" s="70"/>
      <c r="W30" s="70"/>
      <c r="X30" s="320">
        <v>11</v>
      </c>
      <c r="Y30" s="21" t="b">
        <v>1</v>
      </c>
      <c r="Z30" s="15"/>
      <c r="AA30" s="13"/>
      <c r="AB30" s="13"/>
      <c r="AC30" s="14"/>
      <c r="AD30" s="14"/>
      <c r="AE30" s="14"/>
      <c r="AF30" s="14"/>
      <c r="AG30" s="14"/>
      <c r="AH30" s="14"/>
      <c r="AI30" s="14"/>
      <c r="AJ30" s="14"/>
      <c r="AK30" s="14"/>
      <c r="AL30" s="70"/>
      <c r="AM30" s="70"/>
      <c r="AN30" s="70"/>
      <c r="AO30" s="70"/>
      <c r="AP30" s="70"/>
      <c r="AQ30" s="70"/>
      <c r="AR30" s="70"/>
      <c r="AS30" s="70"/>
      <c r="AT30" s="70"/>
      <c r="AU30" s="70"/>
      <c r="BP30" s="70"/>
    </row>
    <row r="31" spans="1:68" s="71" customFormat="1" ht="7.2" customHeight="1" x14ac:dyDescent="0.25">
      <c r="A31" s="70"/>
      <c r="B31" s="73"/>
      <c r="C31" s="88"/>
      <c r="D31" s="82"/>
      <c r="E31" s="82"/>
      <c r="F31" s="82"/>
      <c r="G31" s="89"/>
      <c r="H31" s="75"/>
      <c r="I31" s="88"/>
      <c r="J31" s="555"/>
      <c r="K31" s="556"/>
      <c r="L31" s="90"/>
      <c r="M31" s="75"/>
      <c r="N31" s="77"/>
      <c r="O31" s="77"/>
      <c r="P31" s="77"/>
      <c r="Q31" s="78"/>
      <c r="R31" s="70"/>
      <c r="S31" s="70"/>
      <c r="T31" s="70"/>
      <c r="U31" s="70"/>
      <c r="V31" s="70"/>
      <c r="W31" s="70"/>
      <c r="X31" s="320"/>
      <c r="Y31" s="21"/>
      <c r="Z31" s="15"/>
      <c r="AA31" s="13"/>
      <c r="AB31" s="13"/>
      <c r="AC31" s="14"/>
      <c r="AD31" s="14"/>
      <c r="AE31" s="14"/>
      <c r="AF31" s="14"/>
      <c r="AG31" s="14"/>
      <c r="AH31" s="14"/>
      <c r="AI31" s="14"/>
      <c r="AJ31" s="14"/>
      <c r="AK31" s="14"/>
      <c r="AL31" s="70"/>
      <c r="AM31" s="70"/>
      <c r="AN31" s="70"/>
      <c r="AO31" s="70"/>
      <c r="AP31" s="70"/>
      <c r="AQ31" s="70"/>
      <c r="AR31" s="70"/>
      <c r="AS31" s="70"/>
      <c r="AT31" s="70"/>
      <c r="AU31" s="70"/>
      <c r="BP31" s="70"/>
    </row>
    <row r="32" spans="1:68" s="71" customFormat="1" ht="19.2" customHeight="1" x14ac:dyDescent="0.25">
      <c r="A32" s="70"/>
      <c r="B32" s="73"/>
      <c r="C32" s="88"/>
      <c r="D32" s="82"/>
      <c r="E32" s="657" t="s">
        <v>68</v>
      </c>
      <c r="F32" s="658"/>
      <c r="G32" s="89"/>
      <c r="H32" s="75"/>
      <c r="I32" s="88"/>
      <c r="J32" s="557" t="s">
        <v>75</v>
      </c>
      <c r="K32" s="558"/>
      <c r="L32" s="90"/>
      <c r="M32" s="75"/>
      <c r="N32" s="77"/>
      <c r="O32" s="77"/>
      <c r="P32" s="77"/>
      <c r="Q32" s="78"/>
      <c r="X32" s="320"/>
      <c r="Y32" s="21"/>
      <c r="Z32" s="15"/>
      <c r="AA32" s="13"/>
      <c r="AB32" s="13"/>
      <c r="AC32" s="14"/>
      <c r="AD32" s="14"/>
      <c r="AE32" s="14"/>
      <c r="AF32" s="14"/>
      <c r="AG32" s="14"/>
      <c r="AH32" s="14"/>
      <c r="AI32" s="14"/>
      <c r="AJ32" s="14"/>
      <c r="AK32" s="14"/>
      <c r="AL32" s="70"/>
      <c r="AM32" s="70"/>
      <c r="AN32" s="70"/>
      <c r="AO32" s="70"/>
      <c r="AP32" s="70"/>
      <c r="AQ32" s="70"/>
      <c r="AR32" s="70"/>
      <c r="AS32" s="70"/>
      <c r="AT32" s="70"/>
      <c r="AU32" s="70"/>
      <c r="BP32" s="70"/>
    </row>
    <row r="33" spans="1:68" s="71" customFormat="1" ht="7.2" customHeight="1" x14ac:dyDescent="0.25">
      <c r="A33" s="70"/>
      <c r="B33" s="73"/>
      <c r="C33" s="88"/>
      <c r="D33" s="82"/>
      <c r="E33" s="82"/>
      <c r="F33" s="96"/>
      <c r="G33" s="89"/>
      <c r="H33" s="75"/>
      <c r="I33" s="88"/>
      <c r="J33" s="555"/>
      <c r="K33" s="556"/>
      <c r="L33" s="90"/>
      <c r="M33" s="75"/>
      <c r="N33" s="77"/>
      <c r="O33" s="77"/>
      <c r="P33" s="77"/>
      <c r="Q33" s="78"/>
      <c r="X33" s="320"/>
      <c r="Y33" s="22"/>
      <c r="Z33" s="15"/>
      <c r="AA33" s="13"/>
      <c r="AB33" s="13"/>
      <c r="AC33" s="14"/>
      <c r="AD33" s="14"/>
      <c r="AE33" s="14"/>
      <c r="AF33" s="14"/>
      <c r="AG33" s="14"/>
      <c r="AH33" s="14"/>
      <c r="AI33" s="14"/>
      <c r="AJ33" s="14"/>
      <c r="AK33" s="14"/>
      <c r="AL33" s="70"/>
      <c r="AM33" s="70"/>
      <c r="AN33" s="70"/>
      <c r="AO33" s="70"/>
      <c r="AP33" s="70"/>
      <c r="AQ33" s="70"/>
      <c r="AR33" s="70"/>
      <c r="AS33" s="70"/>
      <c r="AT33" s="70"/>
      <c r="AU33" s="70"/>
      <c r="BP33" s="70"/>
    </row>
    <row r="34" spans="1:68" s="71" customFormat="1" ht="19.2" customHeight="1" x14ac:dyDescent="0.25">
      <c r="A34" s="70"/>
      <c r="B34" s="73"/>
      <c r="C34" s="88"/>
      <c r="D34" s="82"/>
      <c r="E34" s="555" t="s">
        <v>2</v>
      </c>
      <c r="F34" s="555"/>
      <c r="G34" s="89"/>
      <c r="H34" s="75"/>
      <c r="I34" s="88"/>
      <c r="J34" s="559"/>
      <c r="K34" s="560"/>
      <c r="L34" s="90"/>
      <c r="M34" s="75"/>
      <c r="N34" s="77"/>
      <c r="O34" s="77"/>
      <c r="P34" s="77"/>
      <c r="Q34" s="78"/>
      <c r="X34" s="320"/>
      <c r="Y34" s="23"/>
      <c r="Z34" s="15"/>
      <c r="AA34" s="13"/>
      <c r="AB34" s="13"/>
      <c r="AC34" s="14"/>
      <c r="AD34" s="14"/>
      <c r="AE34" s="14"/>
      <c r="AF34" s="14"/>
      <c r="AG34" s="14"/>
      <c r="AH34" s="14"/>
      <c r="AI34" s="14"/>
      <c r="AJ34" s="14"/>
      <c r="AK34" s="14"/>
      <c r="AL34" s="70"/>
      <c r="AM34" s="70"/>
      <c r="AN34" s="70"/>
      <c r="AO34" s="70"/>
      <c r="AP34" s="70"/>
      <c r="AQ34" s="70"/>
      <c r="AR34" s="70"/>
      <c r="AS34" s="70"/>
      <c r="AT34" s="70"/>
      <c r="AU34" s="70"/>
      <c r="BP34" s="70"/>
    </row>
    <row r="35" spans="1:68" s="71" customFormat="1" ht="19.2" customHeight="1" x14ac:dyDescent="0.25">
      <c r="A35" s="70"/>
      <c r="B35" s="73"/>
      <c r="C35" s="88"/>
      <c r="D35" s="82"/>
      <c r="E35" s="657" t="s">
        <v>68</v>
      </c>
      <c r="F35" s="658"/>
      <c r="G35" s="89"/>
      <c r="H35" s="75"/>
      <c r="I35" s="88"/>
      <c r="J35" s="82"/>
      <c r="K35" s="95"/>
      <c r="L35" s="94"/>
      <c r="M35" s="75"/>
      <c r="N35" s="77"/>
      <c r="O35" s="77"/>
      <c r="P35" s="77"/>
      <c r="Q35" s="78"/>
      <c r="X35" s="320"/>
      <c r="Y35" s="23"/>
      <c r="Z35" s="15"/>
      <c r="AA35" s="13"/>
      <c r="AB35" s="13"/>
      <c r="AC35" s="14"/>
      <c r="AD35" s="14"/>
      <c r="AE35" s="14"/>
      <c r="AF35" s="14"/>
      <c r="AG35" s="14"/>
      <c r="AH35" s="14"/>
      <c r="AI35" s="14"/>
      <c r="AJ35" s="14"/>
      <c r="AK35" s="14"/>
      <c r="AL35" s="70"/>
      <c r="AM35" s="70"/>
      <c r="AN35" s="70"/>
      <c r="AO35" s="70"/>
      <c r="AP35" s="70"/>
      <c r="AQ35" s="70"/>
      <c r="AR35" s="70"/>
      <c r="AS35" s="70"/>
      <c r="AT35" s="70"/>
      <c r="AU35" s="70"/>
      <c r="BP35" s="70"/>
    </row>
    <row r="36" spans="1:68" s="71" customFormat="1" ht="19.2" customHeight="1" thickBot="1" x14ac:dyDescent="0.35">
      <c r="A36" s="70"/>
      <c r="B36" s="73"/>
      <c r="C36" s="97"/>
      <c r="D36" s="98"/>
      <c r="E36" s="98"/>
      <c r="F36" s="99"/>
      <c r="G36" s="100"/>
      <c r="H36" s="75"/>
      <c r="I36" s="97"/>
      <c r="J36" s="98"/>
      <c r="K36" s="101"/>
      <c r="L36" s="94"/>
      <c r="M36" s="75"/>
      <c r="N36" s="77"/>
      <c r="O36" s="77"/>
      <c r="P36" s="77"/>
      <c r="Q36" s="78"/>
      <c r="X36" s="320"/>
      <c r="Y36" s="23"/>
      <c r="Z36" s="15"/>
      <c r="AA36" s="13"/>
      <c r="AB36" s="13"/>
      <c r="AC36" s="14"/>
      <c r="AD36" s="14"/>
      <c r="AE36" s="14"/>
      <c r="AF36" s="14"/>
      <c r="AG36" s="14"/>
      <c r="AH36" s="14"/>
      <c r="AI36" s="14"/>
      <c r="AJ36" s="14"/>
      <c r="AK36" s="14"/>
      <c r="AL36" s="70"/>
      <c r="AM36" s="70"/>
      <c r="AN36" s="70"/>
      <c r="AO36" s="70"/>
      <c r="AP36" s="70"/>
      <c r="AQ36" s="70"/>
      <c r="AR36" s="70"/>
      <c r="AS36" s="70"/>
      <c r="AT36" s="70"/>
      <c r="AU36" s="70"/>
      <c r="BP36" s="70"/>
    </row>
    <row r="37" spans="1:68" s="71" customFormat="1" ht="13.2" customHeight="1" x14ac:dyDescent="0.3">
      <c r="A37" s="70"/>
      <c r="B37" s="73"/>
      <c r="C37" s="75"/>
      <c r="D37" s="82"/>
      <c r="E37" s="82"/>
      <c r="F37" s="102"/>
      <c r="G37" s="75"/>
      <c r="H37" s="75"/>
      <c r="I37" s="75"/>
      <c r="J37" s="75"/>
      <c r="K37" s="75"/>
      <c r="L37" s="75"/>
      <c r="M37" s="75"/>
      <c r="N37" s="77"/>
      <c r="O37" s="77"/>
      <c r="P37" s="77"/>
      <c r="Q37" s="78"/>
      <c r="X37" s="320"/>
      <c r="Y37" s="23"/>
      <c r="Z37" s="15"/>
      <c r="AA37" s="13"/>
      <c r="AB37" s="13"/>
      <c r="AC37" s="14"/>
      <c r="AD37" s="14"/>
      <c r="AE37" s="14"/>
      <c r="AF37" s="14"/>
      <c r="AG37" s="14"/>
      <c r="AH37" s="14"/>
      <c r="AI37" s="14"/>
      <c r="AJ37" s="14"/>
      <c r="AK37" s="14"/>
      <c r="AL37" s="70"/>
      <c r="AM37" s="70"/>
      <c r="AN37" s="70"/>
      <c r="AO37" s="70"/>
      <c r="AP37" s="70"/>
      <c r="AQ37" s="70"/>
      <c r="AR37" s="70"/>
      <c r="AS37" s="70"/>
      <c r="AT37" s="70"/>
      <c r="AU37" s="70"/>
      <c r="BP37" s="70"/>
    </row>
    <row r="38" spans="1:68" s="71" customFormat="1" ht="28.95" customHeight="1" x14ac:dyDescent="0.25">
      <c r="A38" s="70"/>
      <c r="B38" s="103"/>
      <c r="C38" s="659" t="s">
        <v>61</v>
      </c>
      <c r="D38" s="659"/>
      <c r="E38" s="659"/>
      <c r="F38" s="659"/>
      <c r="G38" s="103"/>
      <c r="H38" s="103"/>
      <c r="I38" s="103"/>
      <c r="J38" s="103"/>
      <c r="K38" s="103"/>
      <c r="L38" s="103"/>
      <c r="M38" s="104"/>
      <c r="N38" s="104"/>
      <c r="O38" s="104"/>
      <c r="P38" s="104"/>
      <c r="Q38" s="104"/>
      <c r="X38" s="320"/>
      <c r="Y38" s="15"/>
      <c r="Z38" s="15"/>
      <c r="AA38" s="13"/>
      <c r="AB38" s="13"/>
      <c r="AC38" s="13"/>
      <c r="AD38" s="14"/>
      <c r="AE38" s="14"/>
      <c r="AF38" s="14"/>
      <c r="AG38" s="14"/>
      <c r="AH38" s="14"/>
      <c r="AI38" s="14"/>
      <c r="AJ38" s="14"/>
      <c r="AK38" s="14"/>
      <c r="AL38" s="70"/>
      <c r="AM38" s="70"/>
      <c r="AN38" s="70"/>
      <c r="AO38" s="70"/>
      <c r="AP38" s="70"/>
      <c r="AQ38" s="70"/>
      <c r="AR38" s="70"/>
      <c r="AS38" s="70"/>
      <c r="AT38" s="70"/>
      <c r="AU38" s="70"/>
      <c r="BP38" s="70"/>
    </row>
    <row r="39" spans="1:68" s="71" customFormat="1" ht="23.1" customHeight="1" x14ac:dyDescent="0.25">
      <c r="A39" s="70"/>
      <c r="B39" s="103"/>
      <c r="C39" s="652"/>
      <c r="D39" s="653"/>
      <c r="E39" s="653"/>
      <c r="F39" s="653"/>
      <c r="G39" s="654"/>
      <c r="H39" s="105"/>
      <c r="I39" s="105"/>
      <c r="J39" s="105"/>
      <c r="K39" s="105"/>
      <c r="L39" s="105"/>
      <c r="M39" s="105"/>
      <c r="N39" s="103"/>
      <c r="O39" s="103"/>
      <c r="P39" s="103"/>
      <c r="Q39" s="103"/>
      <c r="X39" s="321"/>
      <c r="Y39" s="16"/>
      <c r="Z39" s="16"/>
      <c r="AA39" s="16"/>
      <c r="AB39" s="16"/>
      <c r="AC39" s="13"/>
      <c r="AD39" s="13"/>
      <c r="AE39" s="14"/>
      <c r="AF39" s="14"/>
      <c r="AG39" s="14"/>
      <c r="AH39" s="14"/>
      <c r="AI39" s="14"/>
      <c r="AJ39" s="14"/>
      <c r="AK39" s="14"/>
      <c r="AL39" s="70"/>
      <c r="AM39" s="70"/>
      <c r="AN39" s="70"/>
      <c r="AO39" s="70"/>
      <c r="AP39" s="70"/>
      <c r="AQ39" s="70"/>
      <c r="AR39" s="70"/>
      <c r="AS39" s="70"/>
      <c r="AT39" s="70"/>
      <c r="AU39" s="70"/>
      <c r="BP39" s="70"/>
    </row>
    <row r="40" spans="1:68" s="71" customFormat="1" ht="9.6" customHeight="1" x14ac:dyDescent="0.25">
      <c r="A40" s="70"/>
      <c r="B40" s="103"/>
      <c r="C40" s="103"/>
      <c r="D40" s="103"/>
      <c r="E40" s="103"/>
      <c r="F40" s="106"/>
      <c r="G40" s="106"/>
      <c r="H40" s="103"/>
      <c r="I40" s="103"/>
      <c r="J40" s="103"/>
      <c r="K40" s="103"/>
      <c r="L40" s="103"/>
      <c r="M40" s="103"/>
      <c r="N40" s="103"/>
      <c r="O40" s="103"/>
      <c r="P40" s="103"/>
      <c r="Q40" s="103"/>
      <c r="X40" s="320"/>
      <c r="Y40" s="13"/>
      <c r="Z40" s="13"/>
      <c r="AA40" s="13"/>
      <c r="AB40" s="13"/>
      <c r="AC40" s="13"/>
      <c r="AD40" s="13"/>
      <c r="AE40" s="14"/>
      <c r="AF40" s="14"/>
      <c r="AG40" s="14"/>
      <c r="AH40" s="14"/>
      <c r="AI40" s="14"/>
      <c r="AJ40" s="14"/>
      <c r="AK40" s="14"/>
      <c r="AL40" s="70"/>
      <c r="AM40" s="70"/>
      <c r="AN40" s="70"/>
      <c r="AO40" s="70"/>
      <c r="AP40" s="70"/>
      <c r="AQ40" s="70"/>
      <c r="AR40" s="70"/>
      <c r="AS40" s="70"/>
      <c r="AT40" s="70"/>
      <c r="AU40" s="70"/>
      <c r="BP40" s="70"/>
    </row>
    <row r="41" spans="1:68" s="71" customFormat="1" ht="13.95" customHeight="1" x14ac:dyDescent="0.4">
      <c r="A41" s="70"/>
      <c r="B41" s="70"/>
      <c r="C41" s="107"/>
      <c r="D41" s="108"/>
      <c r="E41" s="108"/>
      <c r="F41" s="106"/>
      <c r="G41" s="106"/>
      <c r="H41" s="103"/>
      <c r="I41" s="103"/>
      <c r="J41" s="103"/>
      <c r="K41" s="103"/>
      <c r="L41" s="103"/>
      <c r="M41" s="103"/>
      <c r="N41" s="103"/>
      <c r="O41" s="103"/>
      <c r="P41" s="103"/>
      <c r="Q41" s="103"/>
      <c r="R41" s="70"/>
      <c r="S41" s="70"/>
      <c r="T41" s="70"/>
      <c r="U41" s="70"/>
      <c r="V41" s="70"/>
      <c r="W41" s="70"/>
      <c r="X41" s="320"/>
      <c r="Y41" s="13"/>
      <c r="Z41" s="13"/>
      <c r="AA41" s="13"/>
      <c r="AB41" s="13"/>
      <c r="AC41" s="13"/>
      <c r="AD41" s="13"/>
      <c r="AE41" s="14"/>
      <c r="AF41" s="14"/>
      <c r="AG41" s="14"/>
      <c r="AH41" s="14"/>
      <c r="AI41" s="14"/>
      <c r="AJ41" s="14"/>
      <c r="AK41" s="14"/>
      <c r="AL41" s="70"/>
      <c r="AM41" s="70"/>
      <c r="AN41" s="70"/>
      <c r="AO41" s="70"/>
      <c r="AP41" s="70"/>
      <c r="AQ41" s="70"/>
      <c r="AR41" s="70"/>
      <c r="AS41" s="70"/>
      <c r="AT41" s="70"/>
      <c r="AU41" s="70"/>
      <c r="BP41" s="70"/>
    </row>
    <row r="42" spans="1:68" ht="18" thickBot="1" x14ac:dyDescent="0.35">
      <c r="B42" s="109"/>
      <c r="C42" s="354" t="s">
        <v>76</v>
      </c>
      <c r="D42" s="355"/>
      <c r="E42" s="355"/>
      <c r="F42" s="356" t="s">
        <v>123</v>
      </c>
      <c r="G42" s="110"/>
      <c r="H42" s="109"/>
      <c r="I42" s="109"/>
      <c r="J42" s="109"/>
      <c r="K42" s="109"/>
      <c r="L42" s="109"/>
      <c r="M42" s="109"/>
      <c r="N42" s="109"/>
      <c r="O42" s="109"/>
      <c r="P42" s="109"/>
      <c r="Q42" s="109"/>
      <c r="R42" s="111"/>
      <c r="S42" s="111"/>
      <c r="T42" s="111"/>
      <c r="U42" s="111"/>
      <c r="V42" s="111"/>
      <c r="W42" s="111"/>
      <c r="X42" s="30"/>
      <c r="Y42" s="30"/>
      <c r="AC42" s="13"/>
      <c r="AD42" s="13"/>
      <c r="AE42" s="13"/>
      <c r="AF42" s="13"/>
      <c r="AG42" s="13"/>
      <c r="AH42" s="13"/>
      <c r="AI42" s="13"/>
      <c r="AJ42" s="14"/>
      <c r="AK42" s="14"/>
    </row>
    <row r="43" spans="1:68" ht="14.4" thickTop="1" x14ac:dyDescent="0.25">
      <c r="B43" s="103"/>
      <c r="C43" s="112"/>
      <c r="D43" s="113"/>
      <c r="E43" s="113"/>
      <c r="F43" s="113"/>
      <c r="G43" s="113"/>
      <c r="H43" s="114"/>
      <c r="I43" s="114"/>
      <c r="J43" s="114"/>
      <c r="K43" s="114"/>
      <c r="L43" s="114"/>
      <c r="M43" s="114"/>
      <c r="N43" s="114"/>
      <c r="O43" s="114"/>
      <c r="P43" s="114"/>
      <c r="Q43" s="114"/>
      <c r="R43" s="115"/>
      <c r="S43" s="116"/>
      <c r="X43" s="322"/>
      <c r="AC43" s="13"/>
      <c r="AD43" s="13"/>
      <c r="AE43" s="13"/>
      <c r="AF43" s="13"/>
      <c r="AG43" s="13"/>
      <c r="AH43" s="13"/>
      <c r="AI43" s="13"/>
      <c r="AJ43" s="14"/>
      <c r="AK43" s="14"/>
    </row>
    <row r="44" spans="1:68" x14ac:dyDescent="0.25">
      <c r="B44" s="103"/>
      <c r="C44" s="117"/>
      <c r="D44" s="109"/>
      <c r="E44" s="109"/>
      <c r="F44" s="109"/>
      <c r="G44" s="109"/>
      <c r="H44" s="118"/>
      <c r="I44" s="118"/>
      <c r="J44" s="118"/>
      <c r="K44" s="118"/>
      <c r="L44" s="118"/>
      <c r="M44" s="118"/>
      <c r="N44" s="118"/>
      <c r="O44" s="118"/>
      <c r="P44" s="118"/>
      <c r="Q44" s="118"/>
      <c r="R44" s="111"/>
      <c r="S44" s="119"/>
      <c r="X44" s="322"/>
      <c r="AC44" s="13"/>
      <c r="AD44" s="13"/>
      <c r="AE44" s="13"/>
      <c r="AF44" s="13"/>
      <c r="AG44" s="13"/>
      <c r="AH44" s="13"/>
      <c r="AI44" s="13"/>
      <c r="AJ44" s="14"/>
      <c r="AK44" s="14"/>
    </row>
    <row r="45" spans="1:68" x14ac:dyDescent="0.25">
      <c r="B45" s="103"/>
      <c r="C45" s="117"/>
      <c r="D45" s="109"/>
      <c r="E45" s="593" t="s">
        <v>107</v>
      </c>
      <c r="F45" s="593"/>
      <c r="G45" s="109"/>
      <c r="H45" s="118"/>
      <c r="I45" s="118"/>
      <c r="J45" s="120" t="s">
        <v>136</v>
      </c>
      <c r="K45" s="118"/>
      <c r="L45" s="118"/>
      <c r="M45" s="109"/>
      <c r="N45" s="118"/>
      <c r="O45" s="118"/>
      <c r="P45" s="118"/>
      <c r="Q45" s="118"/>
      <c r="R45" s="111"/>
      <c r="S45" s="119"/>
      <c r="X45" s="322"/>
      <c r="AC45" s="13"/>
      <c r="AD45" s="13"/>
      <c r="AE45" s="13"/>
      <c r="AF45" s="13"/>
      <c r="AG45" s="13"/>
      <c r="AH45" s="13"/>
      <c r="AI45" s="13"/>
      <c r="AJ45" s="14"/>
      <c r="AK45" s="14"/>
    </row>
    <row r="46" spans="1:68" ht="15" thickBot="1" x14ac:dyDescent="0.35">
      <c r="B46" s="103"/>
      <c r="C46" s="117"/>
      <c r="D46" s="109"/>
      <c r="E46" s="121" t="s">
        <v>113</v>
      </c>
      <c r="F46" s="122" t="s">
        <v>108</v>
      </c>
      <c r="G46" s="109"/>
      <c r="H46" s="118"/>
      <c r="I46" s="118"/>
      <c r="J46" s="111"/>
      <c r="K46" s="118"/>
      <c r="L46" s="118"/>
      <c r="M46" s="109"/>
      <c r="N46" s="118"/>
      <c r="O46" s="111"/>
      <c r="P46" s="111"/>
      <c r="Q46" s="111"/>
      <c r="R46" s="111"/>
      <c r="S46" s="119"/>
      <c r="X46" s="322"/>
      <c r="AC46" s="13"/>
      <c r="AD46" s="13"/>
      <c r="AE46" s="13"/>
      <c r="AF46" s="13"/>
      <c r="AG46" s="13"/>
      <c r="AH46" s="13"/>
      <c r="AI46" s="13"/>
      <c r="AJ46" s="14"/>
      <c r="AK46" s="14"/>
    </row>
    <row r="47" spans="1:68" x14ac:dyDescent="0.25">
      <c r="B47" s="103"/>
      <c r="C47" s="117"/>
      <c r="D47" s="109"/>
      <c r="E47" s="49"/>
      <c r="F47" s="49"/>
      <c r="G47" s="109"/>
      <c r="H47" s="118"/>
      <c r="I47" s="118"/>
      <c r="J47" s="123"/>
      <c r="K47" s="124" t="s">
        <v>95</v>
      </c>
      <c r="L47" s="125" t="s">
        <v>83</v>
      </c>
      <c r="M47" s="569" t="s">
        <v>134</v>
      </c>
      <c r="N47" s="569"/>
      <c r="O47" s="570"/>
      <c r="P47" s="111"/>
      <c r="Q47" s="111"/>
      <c r="R47" s="111"/>
      <c r="S47" s="119"/>
      <c r="X47" s="322"/>
      <c r="Y47" s="29" t="b">
        <f>IF(L48="",FALSE,TRUE)</f>
        <v>0</v>
      </c>
      <c r="AC47" s="13"/>
      <c r="AD47" s="13"/>
      <c r="AE47" s="13"/>
      <c r="AF47" s="13"/>
      <c r="AG47" s="13"/>
      <c r="AH47" s="13"/>
      <c r="AI47" s="13"/>
      <c r="AJ47" s="14"/>
      <c r="AK47" s="14"/>
    </row>
    <row r="48" spans="1:68" x14ac:dyDescent="0.25">
      <c r="B48" s="103"/>
      <c r="C48" s="117"/>
      <c r="D48" s="109"/>
      <c r="E48" s="126" t="s">
        <v>84</v>
      </c>
      <c r="F48" s="127">
        <f>E47+F47</f>
        <v>0</v>
      </c>
      <c r="G48" s="109"/>
      <c r="H48" s="118"/>
      <c r="I48" s="118"/>
      <c r="J48" s="128" t="s">
        <v>111</v>
      </c>
      <c r="K48" s="243">
        <v>17</v>
      </c>
      <c r="L48" s="273"/>
      <c r="M48" s="571">
        <f>IF(Y47=FALSE,((E47/K48)*10),((E47/L48)*10))</f>
        <v>0</v>
      </c>
      <c r="N48" s="572"/>
      <c r="O48" s="573"/>
      <c r="P48" s="111"/>
      <c r="Q48" s="111"/>
      <c r="R48" s="111"/>
      <c r="S48" s="119"/>
      <c r="X48" s="322"/>
      <c r="Y48" s="29" t="b">
        <f>IF(L49="",FALSE,TRUE)</f>
        <v>0</v>
      </c>
      <c r="AC48" s="13"/>
      <c r="AD48" s="13"/>
      <c r="AE48" s="13"/>
      <c r="AF48" s="13"/>
      <c r="AG48" s="13"/>
      <c r="AH48" s="13"/>
      <c r="AI48" s="13"/>
      <c r="AJ48" s="14"/>
      <c r="AK48" s="14"/>
    </row>
    <row r="49" spans="2:67" ht="14.4" thickBot="1" x14ac:dyDescent="0.3">
      <c r="B49" s="103"/>
      <c r="C49" s="117"/>
      <c r="D49" s="109"/>
      <c r="E49" s="126"/>
      <c r="F49" s="130"/>
      <c r="G49" s="109"/>
      <c r="H49" s="118"/>
      <c r="I49" s="118"/>
      <c r="J49" s="131" t="s">
        <v>114</v>
      </c>
      <c r="K49" s="132">
        <v>30</v>
      </c>
      <c r="L49" s="274"/>
      <c r="M49" s="574">
        <f>IF(Y48=FALSE,((F47/K49)*10),((F47/L49)*10))</f>
        <v>0</v>
      </c>
      <c r="N49" s="574"/>
      <c r="O49" s="575"/>
      <c r="P49" s="111"/>
      <c r="Q49" s="111"/>
      <c r="R49" s="111"/>
      <c r="S49" s="119"/>
      <c r="X49" s="322"/>
      <c r="AC49" s="13"/>
      <c r="AD49" s="13"/>
      <c r="AE49" s="13"/>
      <c r="AF49" s="13"/>
      <c r="AG49" s="13"/>
      <c r="AH49" s="13"/>
      <c r="AI49" s="13"/>
      <c r="AJ49" s="14"/>
      <c r="AK49" s="14"/>
    </row>
    <row r="50" spans="2:67" ht="16.2" customHeight="1" thickBot="1" x14ac:dyDescent="0.3">
      <c r="B50" s="103"/>
      <c r="C50" s="117"/>
      <c r="D50" s="109"/>
      <c r="E50" s="111"/>
      <c r="F50" s="111"/>
      <c r="G50" s="109"/>
      <c r="H50" s="118"/>
      <c r="I50" s="118"/>
      <c r="J50" s="133"/>
      <c r="K50" s="583" t="s">
        <v>84</v>
      </c>
      <c r="L50" s="584"/>
      <c r="M50" s="576">
        <f>SUM(M48:O49)</f>
        <v>0</v>
      </c>
      <c r="N50" s="576"/>
      <c r="O50" s="577"/>
      <c r="P50" s="111"/>
      <c r="Q50" s="111"/>
      <c r="R50" s="111"/>
      <c r="S50" s="119"/>
      <c r="X50" s="322"/>
      <c r="AC50" s="13"/>
      <c r="AD50" s="13"/>
      <c r="AE50" s="13"/>
      <c r="AF50" s="13"/>
      <c r="AG50" s="13"/>
      <c r="AH50" s="13"/>
      <c r="AI50" s="13"/>
      <c r="AJ50" s="14"/>
      <c r="AK50" s="14"/>
    </row>
    <row r="51" spans="2:67" x14ac:dyDescent="0.25">
      <c r="B51" s="103"/>
      <c r="C51" s="117"/>
      <c r="D51" s="111"/>
      <c r="E51" s="593" t="s">
        <v>137</v>
      </c>
      <c r="F51" s="593"/>
      <c r="G51" s="109"/>
      <c r="H51" s="118"/>
      <c r="I51" s="118"/>
      <c r="J51" s="134" t="s">
        <v>115</v>
      </c>
      <c r="K51" s="111"/>
      <c r="L51" s="111"/>
      <c r="M51" s="109"/>
      <c r="N51" s="118"/>
      <c r="O51" s="111"/>
      <c r="P51" s="111"/>
      <c r="Q51" s="111"/>
      <c r="R51" s="111"/>
      <c r="S51" s="119"/>
      <c r="X51" s="322"/>
      <c r="Y51" s="29"/>
      <c r="AA51" s="14"/>
      <c r="AB51" s="14"/>
      <c r="AJ51" s="14"/>
      <c r="AK51" s="14"/>
      <c r="AL51" s="71"/>
      <c r="AM51" s="71"/>
      <c r="AN51" s="71"/>
      <c r="AO51" s="71"/>
      <c r="AP51" s="71"/>
      <c r="AQ51" s="71"/>
      <c r="AR51" s="71"/>
      <c r="AS51" s="71"/>
      <c r="AT51" s="71"/>
      <c r="AU51" s="71"/>
      <c r="BF51" s="70"/>
      <c r="BG51" s="70"/>
      <c r="BH51" s="70"/>
      <c r="BI51" s="70"/>
      <c r="BJ51" s="70"/>
      <c r="BK51" s="70"/>
      <c r="BL51" s="70"/>
      <c r="BM51" s="70"/>
      <c r="BN51" s="70"/>
      <c r="BO51" s="70"/>
    </row>
    <row r="52" spans="2:67" ht="14.4" x14ac:dyDescent="0.3">
      <c r="B52" s="103"/>
      <c r="C52" s="117"/>
      <c r="D52" s="111"/>
      <c r="E52" s="121" t="s">
        <v>113</v>
      </c>
      <c r="F52" s="122" t="s">
        <v>108</v>
      </c>
      <c r="G52" s="109"/>
      <c r="H52" s="118"/>
      <c r="I52" s="118"/>
      <c r="J52" s="135"/>
      <c r="K52" s="111"/>
      <c r="L52" s="111"/>
      <c r="M52" s="109"/>
      <c r="N52" s="118"/>
      <c r="O52" s="111"/>
      <c r="P52" s="111"/>
      <c r="Q52" s="111"/>
      <c r="R52" s="111"/>
      <c r="S52" s="119"/>
      <c r="X52" s="322"/>
      <c r="Y52" s="29"/>
      <c r="AA52" s="14"/>
      <c r="AB52" s="14"/>
      <c r="AJ52" s="14"/>
      <c r="AK52" s="14"/>
      <c r="AL52" s="71"/>
      <c r="AM52" s="71"/>
      <c r="AN52" s="71"/>
      <c r="AO52" s="71"/>
      <c r="AP52" s="71"/>
      <c r="AQ52" s="71"/>
      <c r="AR52" s="71"/>
      <c r="AS52" s="71"/>
      <c r="AT52" s="71"/>
      <c r="AU52" s="71"/>
      <c r="BF52" s="70"/>
      <c r="BG52" s="70"/>
      <c r="BH52" s="70"/>
      <c r="BI52" s="70"/>
      <c r="BJ52" s="70"/>
      <c r="BK52" s="70"/>
      <c r="BL52" s="70"/>
      <c r="BM52" s="70"/>
      <c r="BN52" s="70"/>
      <c r="BO52" s="70"/>
    </row>
    <row r="53" spans="2:67" x14ac:dyDescent="0.25">
      <c r="B53" s="103"/>
      <c r="C53" s="117"/>
      <c r="D53" s="109"/>
      <c r="E53" s="49"/>
      <c r="F53" s="49"/>
      <c r="G53" s="109"/>
      <c r="H53" s="118"/>
      <c r="I53" s="118"/>
      <c r="J53" s="118"/>
      <c r="K53" s="118"/>
      <c r="L53" s="118"/>
      <c r="M53" s="109"/>
      <c r="N53" s="118"/>
      <c r="O53" s="111"/>
      <c r="P53" s="111"/>
      <c r="Q53" s="111"/>
      <c r="R53" s="111"/>
      <c r="S53" s="119"/>
      <c r="X53" s="322"/>
      <c r="Y53" s="29"/>
      <c r="AA53" s="14"/>
      <c r="AB53" s="14"/>
      <c r="AJ53" s="14"/>
      <c r="AK53" s="14"/>
      <c r="AL53" s="71"/>
      <c r="AM53" s="71"/>
      <c r="AN53" s="71"/>
      <c r="AO53" s="71"/>
      <c r="AP53" s="71"/>
      <c r="AQ53" s="71"/>
      <c r="AR53" s="71"/>
      <c r="AS53" s="71"/>
      <c r="AT53" s="71"/>
      <c r="AU53" s="71"/>
      <c r="BF53" s="70"/>
      <c r="BG53" s="70"/>
      <c r="BH53" s="70"/>
      <c r="BI53" s="70"/>
      <c r="BJ53" s="70"/>
      <c r="BK53" s="70"/>
      <c r="BL53" s="70"/>
      <c r="BM53" s="70"/>
      <c r="BN53" s="70"/>
      <c r="BO53" s="70"/>
    </row>
    <row r="54" spans="2:67" x14ac:dyDescent="0.25">
      <c r="B54" s="103"/>
      <c r="C54" s="117"/>
      <c r="D54" s="109"/>
      <c r="E54" s="126" t="s">
        <v>84</v>
      </c>
      <c r="F54" s="136">
        <f>E53+F53</f>
        <v>0</v>
      </c>
      <c r="G54" s="109"/>
      <c r="H54" s="118"/>
      <c r="I54" s="118"/>
      <c r="J54" s="118"/>
      <c r="K54" s="118"/>
      <c r="L54" s="118"/>
      <c r="M54" s="109"/>
      <c r="N54" s="118"/>
      <c r="O54" s="111"/>
      <c r="P54" s="111"/>
      <c r="Q54" s="111"/>
      <c r="R54" s="111"/>
      <c r="S54" s="119"/>
      <c r="X54" s="322"/>
      <c r="Y54" s="30"/>
      <c r="AA54" s="14"/>
      <c r="AB54" s="14"/>
      <c r="AJ54" s="14"/>
      <c r="AK54" s="14"/>
      <c r="AL54" s="71"/>
      <c r="AM54" s="71"/>
      <c r="AN54" s="71"/>
      <c r="AO54" s="71"/>
      <c r="AP54" s="71"/>
      <c r="AQ54" s="71"/>
      <c r="AR54" s="71"/>
      <c r="AS54" s="71"/>
      <c r="AT54" s="71"/>
      <c r="AU54" s="71"/>
      <c r="BF54" s="70"/>
      <c r="BG54" s="70"/>
      <c r="BH54" s="70"/>
      <c r="BI54" s="70"/>
      <c r="BJ54" s="70"/>
      <c r="BK54" s="70"/>
      <c r="BL54" s="70"/>
      <c r="BM54" s="70"/>
      <c r="BN54" s="70"/>
      <c r="BO54" s="70"/>
    </row>
    <row r="55" spans="2:67" x14ac:dyDescent="0.25">
      <c r="B55" s="103"/>
      <c r="C55" s="117"/>
      <c r="D55" s="109"/>
      <c r="E55" s="111"/>
      <c r="F55" s="111"/>
      <c r="G55" s="109"/>
      <c r="H55" s="118"/>
      <c r="I55" s="118"/>
      <c r="J55" s="118"/>
      <c r="K55" s="118"/>
      <c r="L55" s="118"/>
      <c r="M55" s="109"/>
      <c r="N55" s="118"/>
      <c r="O55" s="111"/>
      <c r="P55" s="111"/>
      <c r="Q55" s="111"/>
      <c r="R55" s="111"/>
      <c r="S55" s="119"/>
      <c r="X55" s="322"/>
      <c r="AA55" s="14"/>
      <c r="AB55" s="14"/>
      <c r="AJ55" s="14"/>
      <c r="AK55" s="14"/>
      <c r="AL55" s="71"/>
      <c r="AM55" s="71"/>
      <c r="AN55" s="71"/>
      <c r="AO55" s="71"/>
      <c r="AP55" s="71"/>
      <c r="AQ55" s="71"/>
      <c r="AR55" s="71"/>
      <c r="AS55" s="71"/>
      <c r="AT55" s="71"/>
      <c r="AU55" s="71"/>
      <c r="BF55" s="70"/>
      <c r="BG55" s="70"/>
      <c r="BH55" s="70"/>
      <c r="BI55" s="70"/>
      <c r="BJ55" s="70"/>
      <c r="BK55" s="70"/>
      <c r="BL55" s="70"/>
      <c r="BM55" s="70"/>
      <c r="BN55" s="70"/>
      <c r="BO55" s="70"/>
    </row>
    <row r="56" spans="2:67" ht="28.2" customHeight="1" x14ac:dyDescent="0.25">
      <c r="B56" s="103"/>
      <c r="C56" s="117"/>
      <c r="D56" s="109"/>
      <c r="E56" s="602" t="s">
        <v>132</v>
      </c>
      <c r="F56" s="602"/>
      <c r="G56" s="109"/>
      <c r="H56" s="118"/>
      <c r="I56" s="118"/>
      <c r="J56" s="118"/>
      <c r="K56" s="118"/>
      <c r="L56" s="118"/>
      <c r="M56" s="109"/>
      <c r="N56" s="118"/>
      <c r="O56" s="111"/>
      <c r="P56" s="111"/>
      <c r="Q56" s="111"/>
      <c r="R56" s="111"/>
      <c r="S56" s="119"/>
      <c r="X56" s="322"/>
      <c r="AA56" s="14"/>
      <c r="AB56" s="14"/>
      <c r="AJ56" s="14"/>
      <c r="AK56" s="14"/>
      <c r="AL56" s="71"/>
      <c r="AM56" s="71"/>
      <c r="AN56" s="71"/>
      <c r="AO56" s="71"/>
      <c r="AP56" s="71"/>
      <c r="AQ56" s="71"/>
      <c r="AR56" s="71"/>
      <c r="AS56" s="71"/>
      <c r="AT56" s="71"/>
      <c r="AU56" s="71"/>
      <c r="BF56" s="70"/>
      <c r="BG56" s="70"/>
      <c r="BH56" s="70"/>
      <c r="BI56" s="70"/>
      <c r="BJ56" s="70"/>
      <c r="BK56" s="70"/>
      <c r="BL56" s="70"/>
      <c r="BM56" s="70"/>
      <c r="BN56" s="70"/>
      <c r="BO56" s="70"/>
    </row>
    <row r="57" spans="2:67" x14ac:dyDescent="0.25">
      <c r="B57" s="103"/>
      <c r="C57" s="117"/>
      <c r="D57" s="109"/>
      <c r="E57" s="111"/>
      <c r="F57" s="111"/>
      <c r="G57" s="109"/>
      <c r="H57" s="118"/>
      <c r="I57" s="118"/>
      <c r="J57" s="120" t="s">
        <v>89</v>
      </c>
      <c r="K57" s="118"/>
      <c r="L57" s="137"/>
      <c r="M57" s="118"/>
      <c r="N57" s="118"/>
      <c r="O57" s="111"/>
      <c r="P57" s="111"/>
      <c r="Q57" s="111"/>
      <c r="R57" s="111"/>
      <c r="S57" s="119"/>
      <c r="X57" s="322"/>
      <c r="AA57" s="14"/>
      <c r="AB57" s="14"/>
      <c r="AJ57" s="14"/>
      <c r="AK57" s="14"/>
      <c r="AL57" s="71"/>
      <c r="AM57" s="71"/>
      <c r="AN57" s="71"/>
      <c r="AO57" s="71"/>
      <c r="AP57" s="71"/>
      <c r="AQ57" s="71"/>
      <c r="AR57" s="71"/>
      <c r="AS57" s="71"/>
      <c r="AT57" s="71"/>
      <c r="AU57" s="71"/>
      <c r="BF57" s="70"/>
      <c r="BG57" s="70"/>
      <c r="BH57" s="70"/>
      <c r="BI57" s="70"/>
      <c r="BJ57" s="70"/>
      <c r="BK57" s="70"/>
      <c r="BL57" s="70"/>
      <c r="BM57" s="70"/>
      <c r="BN57" s="70"/>
      <c r="BO57" s="70"/>
    </row>
    <row r="58" spans="2:67" ht="14.4" thickBot="1" x14ac:dyDescent="0.3">
      <c r="B58" s="103"/>
      <c r="C58" s="117"/>
      <c r="D58" s="109"/>
      <c r="E58" s="593" t="s">
        <v>138</v>
      </c>
      <c r="F58" s="593"/>
      <c r="G58" s="111"/>
      <c r="H58" s="118"/>
      <c r="I58" s="118"/>
      <c r="J58" s="111"/>
      <c r="K58" s="111"/>
      <c r="L58" s="111"/>
      <c r="M58" s="137"/>
      <c r="N58" s="118"/>
      <c r="O58" s="111"/>
      <c r="P58" s="111"/>
      <c r="Q58" s="111"/>
      <c r="R58" s="137"/>
      <c r="S58" s="119"/>
      <c r="X58" s="322"/>
      <c r="AA58" s="14"/>
      <c r="AB58" s="14"/>
      <c r="AJ58" s="14"/>
      <c r="AK58" s="14"/>
      <c r="AL58" s="71"/>
      <c r="AM58" s="71"/>
      <c r="AN58" s="71"/>
      <c r="AO58" s="71"/>
      <c r="AP58" s="71"/>
      <c r="AQ58" s="71"/>
      <c r="AR58" s="71"/>
      <c r="AS58" s="71"/>
      <c r="AT58" s="71"/>
      <c r="AU58" s="71"/>
      <c r="BF58" s="70"/>
      <c r="BG58" s="70"/>
      <c r="BH58" s="70"/>
      <c r="BI58" s="70"/>
      <c r="BJ58" s="70"/>
      <c r="BK58" s="70"/>
      <c r="BL58" s="70"/>
      <c r="BM58" s="70"/>
      <c r="BN58" s="70"/>
      <c r="BO58" s="70"/>
    </row>
    <row r="59" spans="2:67" ht="14.4" x14ac:dyDescent="0.3">
      <c r="B59" s="103"/>
      <c r="C59" s="117"/>
      <c r="D59" s="109"/>
      <c r="E59" s="121" t="s">
        <v>113</v>
      </c>
      <c r="F59" s="122" t="s">
        <v>108</v>
      </c>
      <c r="G59" s="109"/>
      <c r="H59" s="138"/>
      <c r="I59" s="138"/>
      <c r="J59" s="123"/>
      <c r="K59" s="124" t="s">
        <v>95</v>
      </c>
      <c r="L59" s="125" t="s">
        <v>83</v>
      </c>
      <c r="M59" s="569" t="s">
        <v>112</v>
      </c>
      <c r="N59" s="569"/>
      <c r="O59" s="570"/>
      <c r="P59" s="111"/>
      <c r="Q59" s="111"/>
      <c r="R59" s="118"/>
      <c r="S59" s="139"/>
      <c r="T59" s="118"/>
      <c r="U59" s="118"/>
      <c r="V59" s="118"/>
      <c r="W59" s="118"/>
      <c r="X59" s="19"/>
      <c r="Y59" s="25" t="b">
        <v>0</v>
      </c>
      <c r="Z59" s="17"/>
      <c r="AA59" s="14"/>
      <c r="AB59" s="14"/>
      <c r="AJ59" s="14"/>
      <c r="AK59" s="14"/>
      <c r="AL59" s="71"/>
      <c r="AM59" s="71"/>
      <c r="AN59" s="71"/>
      <c r="AO59" s="71"/>
      <c r="AP59" s="71"/>
      <c r="AQ59" s="71"/>
      <c r="AR59" s="71"/>
      <c r="AS59" s="71"/>
      <c r="AT59" s="71"/>
      <c r="AU59" s="71"/>
      <c r="BF59" s="70"/>
      <c r="BG59" s="70"/>
      <c r="BH59" s="70"/>
      <c r="BI59" s="70"/>
      <c r="BJ59" s="70"/>
      <c r="BK59" s="70"/>
      <c r="BL59" s="70"/>
      <c r="BM59" s="70"/>
      <c r="BN59" s="70"/>
      <c r="BO59" s="70"/>
    </row>
    <row r="60" spans="2:67" ht="13.95" customHeight="1" x14ac:dyDescent="0.25">
      <c r="B60" s="103"/>
      <c r="C60" s="117"/>
      <c r="D60" s="109"/>
      <c r="E60" s="140">
        <f>M48</f>
        <v>0</v>
      </c>
      <c r="F60" s="141">
        <f>M49</f>
        <v>0</v>
      </c>
      <c r="G60" s="109"/>
      <c r="H60" s="118"/>
      <c r="I60" s="118"/>
      <c r="J60" s="578" t="s">
        <v>156</v>
      </c>
      <c r="K60" s="580">
        <v>4.0000000000000001E-3</v>
      </c>
      <c r="L60" s="582"/>
      <c r="M60" s="563">
        <f>IF(Y68=FALSE,(E60*K60),E60*L60)</f>
        <v>0</v>
      </c>
      <c r="N60" s="564"/>
      <c r="O60" s="565"/>
      <c r="P60" s="111"/>
      <c r="Q60" s="111"/>
      <c r="R60" s="137"/>
      <c r="S60" s="119"/>
      <c r="X60" s="19"/>
      <c r="Y60" s="26"/>
      <c r="Z60" s="18"/>
      <c r="AA60" s="14"/>
      <c r="AB60" s="14"/>
      <c r="AJ60" s="14"/>
      <c r="AK60" s="14"/>
      <c r="AL60" s="71"/>
      <c r="AM60" s="71"/>
      <c r="AN60" s="71"/>
      <c r="AO60" s="71"/>
      <c r="AP60" s="71"/>
      <c r="AQ60" s="71"/>
      <c r="AR60" s="71"/>
      <c r="AS60" s="71"/>
      <c r="AT60" s="71"/>
      <c r="AU60" s="71"/>
      <c r="BF60" s="70"/>
      <c r="BG60" s="70"/>
      <c r="BH60" s="70"/>
      <c r="BI60" s="70"/>
      <c r="BJ60" s="70"/>
      <c r="BK60" s="70"/>
      <c r="BL60" s="70"/>
      <c r="BM60" s="70"/>
      <c r="BN60" s="70"/>
      <c r="BO60" s="70"/>
    </row>
    <row r="61" spans="2:67" x14ac:dyDescent="0.25">
      <c r="B61" s="103"/>
      <c r="C61" s="117"/>
      <c r="D61" s="109"/>
      <c r="E61" s="126" t="s">
        <v>84</v>
      </c>
      <c r="F61" s="136">
        <f>M50</f>
        <v>0</v>
      </c>
      <c r="G61" s="109"/>
      <c r="H61" s="118"/>
      <c r="I61" s="118"/>
      <c r="J61" s="579"/>
      <c r="K61" s="581"/>
      <c r="L61" s="561"/>
      <c r="M61" s="566"/>
      <c r="N61" s="567"/>
      <c r="O61" s="568"/>
      <c r="P61" s="111"/>
      <c r="Q61" s="111"/>
      <c r="R61" s="137"/>
      <c r="S61" s="119"/>
      <c r="X61" s="19"/>
      <c r="Y61" s="32"/>
      <c r="Z61" s="18"/>
      <c r="AA61" s="14"/>
      <c r="AB61" s="14"/>
      <c r="AJ61" s="14"/>
      <c r="AK61" s="14"/>
      <c r="AL61" s="71"/>
      <c r="AM61" s="71"/>
      <c r="AN61" s="71"/>
      <c r="AO61" s="71"/>
      <c r="AP61" s="71"/>
      <c r="AQ61" s="71"/>
      <c r="AR61" s="71"/>
      <c r="AS61" s="71"/>
      <c r="AT61" s="71"/>
      <c r="AU61" s="71"/>
      <c r="BF61" s="70"/>
      <c r="BG61" s="70"/>
      <c r="BH61" s="70"/>
      <c r="BI61" s="70"/>
      <c r="BJ61" s="70"/>
      <c r="BK61" s="70"/>
      <c r="BL61" s="70"/>
      <c r="BM61" s="70"/>
      <c r="BN61" s="70"/>
      <c r="BO61" s="70"/>
    </row>
    <row r="62" spans="2:67" ht="14.4" customHeight="1" x14ac:dyDescent="0.25">
      <c r="B62" s="103"/>
      <c r="C62" s="117"/>
      <c r="D62" s="109"/>
      <c r="E62" s="111"/>
      <c r="F62" s="111"/>
      <c r="G62" s="109"/>
      <c r="H62" s="118"/>
      <c r="I62" s="118"/>
      <c r="J62" s="578" t="s">
        <v>157</v>
      </c>
      <c r="K62" s="580">
        <v>4.4999999999999998E-2</v>
      </c>
      <c r="L62" s="561"/>
      <c r="M62" s="563">
        <f>IF(Y69=FALSE,(F60*K62),F60*L62)</f>
        <v>0</v>
      </c>
      <c r="N62" s="564"/>
      <c r="O62" s="565"/>
      <c r="P62" s="111"/>
      <c r="Q62" s="111"/>
      <c r="R62" s="137"/>
      <c r="S62" s="119"/>
      <c r="X62" s="323"/>
      <c r="Y62" s="18"/>
      <c r="Z62" s="18"/>
      <c r="AA62" s="14"/>
      <c r="AB62" s="14"/>
      <c r="AJ62" s="14"/>
      <c r="AK62" s="14"/>
      <c r="AL62" s="71"/>
      <c r="AM62" s="71"/>
      <c r="AN62" s="71"/>
      <c r="AO62" s="71"/>
      <c r="AP62" s="71"/>
      <c r="AQ62" s="71"/>
      <c r="AR62" s="71"/>
      <c r="AS62" s="71"/>
      <c r="AT62" s="71"/>
      <c r="AU62" s="71"/>
      <c r="BF62" s="70"/>
      <c r="BG62" s="70"/>
      <c r="BH62" s="70"/>
      <c r="BI62" s="70"/>
      <c r="BJ62" s="70"/>
      <c r="BK62" s="70"/>
      <c r="BL62" s="70"/>
      <c r="BM62" s="70"/>
      <c r="BN62" s="70"/>
      <c r="BO62" s="70"/>
    </row>
    <row r="63" spans="2:67" ht="14.4" customHeight="1" thickBot="1" x14ac:dyDescent="0.3">
      <c r="B63" s="103"/>
      <c r="C63" s="117"/>
      <c r="D63" s="109"/>
      <c r="E63" s="143" t="s">
        <v>85</v>
      </c>
      <c r="F63" s="111"/>
      <c r="G63" s="109"/>
      <c r="H63" s="144"/>
      <c r="I63" s="144"/>
      <c r="J63" s="585"/>
      <c r="K63" s="586"/>
      <c r="L63" s="562"/>
      <c r="M63" s="566"/>
      <c r="N63" s="567"/>
      <c r="O63" s="568"/>
      <c r="P63" s="111"/>
      <c r="Q63" s="111"/>
      <c r="R63" s="137"/>
      <c r="S63" s="119"/>
      <c r="X63" s="324"/>
      <c r="Y63" s="18"/>
      <c r="Z63" s="18"/>
      <c r="AA63" s="14"/>
      <c r="AB63" s="14"/>
      <c r="AJ63" s="14"/>
      <c r="AK63" s="14"/>
      <c r="AL63" s="71"/>
      <c r="AM63" s="71"/>
      <c r="AN63" s="71"/>
      <c r="AO63" s="71"/>
      <c r="AP63" s="71"/>
      <c r="AQ63" s="71"/>
      <c r="AR63" s="71"/>
      <c r="AS63" s="71"/>
      <c r="AT63" s="71"/>
      <c r="AU63" s="71"/>
      <c r="BF63" s="70"/>
      <c r="BG63" s="70"/>
      <c r="BH63" s="70"/>
      <c r="BI63" s="70"/>
      <c r="BJ63" s="70"/>
      <c r="BK63" s="70"/>
      <c r="BL63" s="70"/>
      <c r="BM63" s="70"/>
      <c r="BN63" s="70"/>
      <c r="BO63" s="70"/>
    </row>
    <row r="64" spans="2:67" ht="15" customHeight="1" thickBot="1" x14ac:dyDescent="0.3">
      <c r="B64" s="103"/>
      <c r="C64" s="117"/>
      <c r="D64" s="109"/>
      <c r="E64" s="591"/>
      <c r="F64" s="592"/>
      <c r="G64" s="109"/>
      <c r="H64" s="137"/>
      <c r="I64" s="137"/>
      <c r="J64" s="145"/>
      <c r="K64" s="146"/>
      <c r="L64" s="147" t="s">
        <v>84</v>
      </c>
      <c r="M64" s="661">
        <f>SUM(M60:O63)</f>
        <v>0</v>
      </c>
      <c r="N64" s="662"/>
      <c r="O64" s="663"/>
      <c r="P64" s="111"/>
      <c r="Q64" s="111"/>
      <c r="R64" s="137"/>
      <c r="S64" s="119"/>
      <c r="X64" s="324"/>
      <c r="Y64" s="18"/>
      <c r="Z64" s="18"/>
      <c r="AA64" s="14"/>
      <c r="AB64" s="14"/>
      <c r="AJ64" s="14"/>
      <c r="AK64" s="14"/>
      <c r="AL64" s="71"/>
      <c r="AM64" s="71"/>
      <c r="AN64" s="71"/>
      <c r="AO64" s="71"/>
      <c r="AP64" s="71"/>
      <c r="AQ64" s="71"/>
      <c r="AR64" s="71"/>
      <c r="AS64" s="71"/>
      <c r="AT64" s="71"/>
      <c r="AU64" s="71"/>
      <c r="BF64" s="70"/>
      <c r="BG64" s="70"/>
      <c r="BH64" s="70"/>
      <c r="BI64" s="70"/>
      <c r="BJ64" s="70"/>
      <c r="BK64" s="70"/>
      <c r="BL64" s="70"/>
      <c r="BM64" s="70"/>
      <c r="BN64" s="70"/>
      <c r="BO64" s="70"/>
    </row>
    <row r="65" spans="2:67" ht="18.600000000000001" customHeight="1" thickBot="1" x14ac:dyDescent="0.3">
      <c r="B65" s="103"/>
      <c r="C65" s="117"/>
      <c r="D65" s="109"/>
      <c r="E65" s="111"/>
      <c r="F65" s="111"/>
      <c r="G65" s="109"/>
      <c r="H65" s="137"/>
      <c r="I65" s="137"/>
      <c r="J65" s="587" t="s">
        <v>143</v>
      </c>
      <c r="K65" s="587"/>
      <c r="L65" s="587"/>
      <c r="M65" s="587"/>
      <c r="N65" s="587"/>
      <c r="O65" s="587"/>
      <c r="P65" s="111"/>
      <c r="Q65" s="111"/>
      <c r="R65" s="137"/>
      <c r="S65" s="119"/>
      <c r="X65" s="324"/>
      <c r="Y65" s="27" t="b">
        <v>0</v>
      </c>
      <c r="Z65" s="18"/>
      <c r="AA65" s="14"/>
      <c r="AB65" s="14"/>
      <c r="AJ65" s="14"/>
      <c r="AK65" s="14"/>
      <c r="AL65" s="71"/>
      <c r="AM65" s="71"/>
      <c r="AN65" s="71"/>
      <c r="AO65" s="71"/>
      <c r="AP65" s="71"/>
      <c r="AQ65" s="71"/>
      <c r="AR65" s="71"/>
      <c r="AS65" s="71"/>
      <c r="AT65" s="71"/>
      <c r="AU65" s="71"/>
      <c r="BF65" s="70"/>
      <c r="BG65" s="70"/>
      <c r="BH65" s="70"/>
      <c r="BI65" s="70"/>
      <c r="BJ65" s="70"/>
      <c r="BK65" s="70"/>
      <c r="BL65" s="70"/>
      <c r="BM65" s="70"/>
      <c r="BN65" s="70"/>
      <c r="BO65" s="70"/>
    </row>
    <row r="66" spans="2:67" ht="31.8" customHeight="1" x14ac:dyDescent="0.25">
      <c r="B66" s="103"/>
      <c r="C66" s="117"/>
      <c r="D66" s="109"/>
      <c r="E66" s="602" t="s">
        <v>133</v>
      </c>
      <c r="F66" s="602"/>
      <c r="G66" s="109"/>
      <c r="H66" s="137"/>
      <c r="I66" s="137"/>
      <c r="J66" s="587"/>
      <c r="K66" s="587"/>
      <c r="L66" s="587"/>
      <c r="M66" s="587"/>
      <c r="N66" s="587"/>
      <c r="O66" s="587"/>
      <c r="P66" s="111"/>
      <c r="Q66" s="111"/>
      <c r="R66" s="137"/>
      <c r="S66" s="119"/>
      <c r="X66" s="324"/>
      <c r="Y66" s="20"/>
      <c r="Z66" s="20"/>
      <c r="AA66" s="14"/>
      <c r="AB66" s="14"/>
      <c r="AJ66" s="14"/>
      <c r="AK66" s="14"/>
      <c r="AL66" s="71"/>
      <c r="AM66" s="71"/>
      <c r="AN66" s="71"/>
      <c r="AO66" s="71"/>
      <c r="AP66" s="71"/>
      <c r="AQ66" s="71"/>
      <c r="AR66" s="71"/>
      <c r="AS66" s="71"/>
      <c r="AT66" s="71"/>
      <c r="AU66" s="71"/>
      <c r="BF66" s="70"/>
      <c r="BG66" s="70"/>
      <c r="BH66" s="70"/>
      <c r="BI66" s="70"/>
      <c r="BJ66" s="70"/>
      <c r="BK66" s="70"/>
      <c r="BL66" s="70"/>
      <c r="BM66" s="70"/>
      <c r="BN66" s="70"/>
      <c r="BO66" s="70"/>
    </row>
    <row r="67" spans="2:67" ht="11.4" customHeight="1" x14ac:dyDescent="0.25">
      <c r="B67" s="103"/>
      <c r="C67" s="117"/>
      <c r="D67" s="109"/>
      <c r="E67" s="111"/>
      <c r="F67" s="111"/>
      <c r="G67" s="109"/>
      <c r="H67" s="137"/>
      <c r="I67" s="137"/>
      <c r="J67" s="111"/>
      <c r="K67" s="111"/>
      <c r="L67" s="111"/>
      <c r="M67" s="111"/>
      <c r="N67" s="111"/>
      <c r="O67" s="111"/>
      <c r="P67" s="111"/>
      <c r="Q67" s="111"/>
      <c r="R67" s="137"/>
      <c r="S67" s="119"/>
      <c r="X67" s="324"/>
      <c r="Y67" s="20" t="s">
        <v>96</v>
      </c>
      <c r="Z67" s="20"/>
      <c r="AA67" s="14"/>
      <c r="AB67" s="14"/>
      <c r="AJ67" s="14"/>
      <c r="AK67" s="14"/>
      <c r="AL67" s="71"/>
      <c r="AM67" s="71"/>
      <c r="AN67" s="71"/>
      <c r="AO67" s="71"/>
      <c r="AP67" s="71"/>
      <c r="AQ67" s="71"/>
      <c r="AR67" s="71"/>
      <c r="AS67" s="71"/>
      <c r="AT67" s="71"/>
      <c r="AU67" s="71"/>
      <c r="BF67" s="70"/>
      <c r="BG67" s="70"/>
      <c r="BH67" s="70"/>
      <c r="BI67" s="70"/>
      <c r="BJ67" s="70"/>
      <c r="BK67" s="70"/>
      <c r="BL67" s="70"/>
      <c r="BM67" s="70"/>
      <c r="BN67" s="70"/>
      <c r="BO67" s="70"/>
    </row>
    <row r="68" spans="2:67" ht="17.399999999999999" x14ac:dyDescent="0.25">
      <c r="B68" s="103"/>
      <c r="C68" s="117"/>
      <c r="D68" s="109"/>
      <c r="E68" s="143" t="s">
        <v>91</v>
      </c>
      <c r="F68" s="111"/>
      <c r="G68" s="109"/>
      <c r="H68" s="137"/>
      <c r="I68" s="137"/>
      <c r="J68" s="133"/>
      <c r="K68" s="148"/>
      <c r="L68" s="149"/>
      <c r="M68" s="150"/>
      <c r="N68" s="137"/>
      <c r="O68" s="137"/>
      <c r="P68" s="151"/>
      <c r="Q68" s="152"/>
      <c r="R68" s="137"/>
      <c r="S68" s="119"/>
      <c r="X68" s="324"/>
      <c r="Y68" s="29" t="b">
        <f>IF(L60="",FALSE,TRUE)</f>
        <v>0</v>
      </c>
      <c r="Z68" s="20"/>
      <c r="AA68" s="14"/>
      <c r="AB68" s="14"/>
      <c r="AJ68" s="14"/>
      <c r="AK68" s="14"/>
      <c r="AL68" s="71"/>
      <c r="AM68" s="71"/>
      <c r="AN68" s="71"/>
      <c r="AO68" s="71"/>
      <c r="AP68" s="71"/>
      <c r="AQ68" s="71"/>
      <c r="AR68" s="71"/>
      <c r="AS68" s="71"/>
      <c r="AT68" s="71"/>
      <c r="AU68" s="71"/>
      <c r="BF68" s="70"/>
      <c r="BG68" s="70"/>
      <c r="BH68" s="70"/>
      <c r="BI68" s="70"/>
      <c r="BJ68" s="70"/>
      <c r="BK68" s="70"/>
      <c r="BL68" s="70"/>
      <c r="BM68" s="70"/>
      <c r="BN68" s="70"/>
      <c r="BO68" s="70"/>
    </row>
    <row r="69" spans="2:67" ht="17.399999999999999" x14ac:dyDescent="0.25">
      <c r="B69" s="103"/>
      <c r="C69" s="117"/>
      <c r="D69" s="109"/>
      <c r="E69" s="619">
        <f>M64</f>
        <v>0</v>
      </c>
      <c r="F69" s="620"/>
      <c r="G69" s="109"/>
      <c r="H69" s="118"/>
      <c r="I69" s="118"/>
      <c r="J69" s="133"/>
      <c r="K69" s="148"/>
      <c r="L69" s="149"/>
      <c r="M69" s="150"/>
      <c r="N69" s="137"/>
      <c r="O69" s="137"/>
      <c r="P69" s="151"/>
      <c r="Q69" s="152"/>
      <c r="R69" s="137"/>
      <c r="S69" s="119"/>
      <c r="X69" s="324"/>
      <c r="Y69" s="29" t="b">
        <f>IF(L62="",FALSE,TRUE)</f>
        <v>0</v>
      </c>
      <c r="Z69" s="20"/>
      <c r="AA69" s="14"/>
      <c r="AB69" s="14"/>
      <c r="AJ69" s="14"/>
      <c r="AK69" s="14"/>
      <c r="AL69" s="71"/>
      <c r="AM69" s="71"/>
      <c r="AN69" s="71"/>
      <c r="AO69" s="71"/>
      <c r="AP69" s="71"/>
      <c r="AQ69" s="71"/>
      <c r="AR69" s="71"/>
      <c r="AS69" s="71"/>
      <c r="AT69" s="71"/>
      <c r="AU69" s="71"/>
      <c r="BF69" s="70"/>
      <c r="BG69" s="70"/>
      <c r="BH69" s="70"/>
      <c r="BI69" s="70"/>
      <c r="BJ69" s="70"/>
      <c r="BK69" s="70"/>
      <c r="BL69" s="70"/>
      <c r="BM69" s="70"/>
      <c r="BN69" s="70"/>
      <c r="BO69" s="70"/>
    </row>
    <row r="70" spans="2:67" x14ac:dyDescent="0.25">
      <c r="B70" s="103"/>
      <c r="C70" s="117"/>
      <c r="D70" s="109"/>
      <c r="E70" s="111"/>
      <c r="F70" s="111"/>
      <c r="G70" s="109"/>
      <c r="H70" s="118"/>
      <c r="I70" s="118"/>
      <c r="J70" s="153"/>
      <c r="K70" s="148"/>
      <c r="L70" s="148"/>
      <c r="M70" s="137"/>
      <c r="N70" s="137"/>
      <c r="O70" s="154"/>
      <c r="P70" s="151"/>
      <c r="Q70" s="137"/>
      <c r="R70" s="155"/>
      <c r="S70" s="119"/>
      <c r="X70" s="324"/>
      <c r="Y70" s="20"/>
      <c r="Z70" s="20"/>
      <c r="AA70" s="14"/>
      <c r="AB70" s="14"/>
      <c r="AJ70" s="14"/>
      <c r="AK70" s="14"/>
      <c r="AL70" s="71"/>
      <c r="AM70" s="71"/>
      <c r="AN70" s="71"/>
      <c r="AO70" s="71"/>
      <c r="AP70" s="71"/>
      <c r="AQ70" s="71"/>
      <c r="AR70" s="71"/>
      <c r="AS70" s="71"/>
      <c r="AT70" s="71"/>
      <c r="AU70" s="71"/>
      <c r="BF70" s="70"/>
      <c r="BG70" s="70"/>
      <c r="BH70" s="70"/>
      <c r="BI70" s="70"/>
      <c r="BJ70" s="70"/>
      <c r="BK70" s="70"/>
      <c r="BL70" s="70"/>
      <c r="BM70" s="70"/>
      <c r="BN70" s="70"/>
      <c r="BO70" s="70"/>
    </row>
    <row r="71" spans="2:67" ht="14.4" thickBot="1" x14ac:dyDescent="0.3">
      <c r="B71" s="103"/>
      <c r="C71" s="156"/>
      <c r="D71" s="157"/>
      <c r="E71" s="157"/>
      <c r="F71" s="157"/>
      <c r="G71" s="157"/>
      <c r="H71" s="158"/>
      <c r="I71" s="158"/>
      <c r="J71" s="159"/>
      <c r="K71" s="158"/>
      <c r="L71" s="158"/>
      <c r="M71" s="158"/>
      <c r="N71" s="159"/>
      <c r="O71" s="159"/>
      <c r="P71" s="158"/>
      <c r="Q71" s="158"/>
      <c r="R71" s="159"/>
      <c r="S71" s="160"/>
      <c r="X71" s="322"/>
      <c r="AA71" s="14"/>
      <c r="AB71" s="14"/>
      <c r="AJ71" s="14"/>
      <c r="AK71" s="14"/>
      <c r="AL71" s="71"/>
      <c r="AM71" s="71"/>
      <c r="AN71" s="71"/>
      <c r="AO71" s="71"/>
      <c r="AP71" s="71"/>
      <c r="AQ71" s="71"/>
      <c r="AR71" s="71"/>
      <c r="AS71" s="71"/>
      <c r="AT71" s="71"/>
      <c r="AU71" s="71"/>
      <c r="BF71" s="70"/>
      <c r="BG71" s="70"/>
      <c r="BH71" s="70"/>
      <c r="BI71" s="70"/>
      <c r="BJ71" s="70"/>
      <c r="BK71" s="70"/>
      <c r="BL71" s="70"/>
      <c r="BM71" s="70"/>
      <c r="BN71" s="70"/>
      <c r="BO71" s="70"/>
    </row>
    <row r="72" spans="2:67" ht="14.4" thickTop="1" x14ac:dyDescent="0.25">
      <c r="AJ72" s="14"/>
      <c r="AK72" s="14"/>
    </row>
    <row r="73" spans="2:67" ht="21.6" thickBot="1" x14ac:dyDescent="0.45">
      <c r="B73" s="103"/>
      <c r="C73" s="161" t="s">
        <v>124</v>
      </c>
      <c r="D73" s="162"/>
      <c r="E73" s="162"/>
      <c r="F73" s="163"/>
      <c r="G73" s="163"/>
      <c r="H73" s="103"/>
      <c r="I73" s="103"/>
      <c r="J73" s="118"/>
      <c r="K73" s="118"/>
      <c r="L73" s="118"/>
      <c r="M73" s="118"/>
      <c r="N73" s="118"/>
      <c r="O73" s="118"/>
      <c r="P73" s="118"/>
      <c r="Q73" s="118"/>
      <c r="R73" s="111"/>
      <c r="S73" s="111"/>
      <c r="X73" s="322"/>
      <c r="AC73" s="13"/>
      <c r="AD73" s="13"/>
      <c r="AE73" s="13"/>
      <c r="AF73" s="13"/>
      <c r="AG73" s="13"/>
      <c r="AH73" s="13"/>
      <c r="AI73" s="13"/>
      <c r="AJ73" s="14"/>
      <c r="AK73" s="14"/>
    </row>
    <row r="74" spans="2:67" ht="14.4" thickTop="1" x14ac:dyDescent="0.25">
      <c r="B74" s="103"/>
      <c r="C74" s="164"/>
      <c r="D74" s="165"/>
      <c r="E74" s="165"/>
      <c r="F74" s="165"/>
      <c r="G74" s="165"/>
      <c r="H74" s="166"/>
      <c r="I74" s="166"/>
      <c r="J74" s="166"/>
      <c r="K74" s="166"/>
      <c r="L74" s="166"/>
      <c r="M74" s="166"/>
      <c r="N74" s="166"/>
      <c r="O74" s="166"/>
      <c r="P74" s="166"/>
      <c r="Q74" s="166"/>
      <c r="R74" s="167"/>
      <c r="S74" s="168"/>
      <c r="X74" s="322"/>
      <c r="AC74" s="13"/>
      <c r="AD74" s="13"/>
      <c r="AE74" s="13"/>
      <c r="AF74" s="13"/>
      <c r="AG74" s="13"/>
      <c r="AH74" s="13"/>
      <c r="AI74" s="13"/>
      <c r="AJ74" s="14"/>
      <c r="AK74" s="14"/>
    </row>
    <row r="75" spans="2:67" x14ac:dyDescent="0.25">
      <c r="B75" s="103"/>
      <c r="C75" s="169"/>
      <c r="D75" s="109"/>
      <c r="E75" s="109"/>
      <c r="F75" s="109"/>
      <c r="G75" s="109"/>
      <c r="H75" s="118"/>
      <c r="I75" s="118"/>
      <c r="J75" s="118"/>
      <c r="K75" s="118"/>
      <c r="L75" s="118"/>
      <c r="M75" s="118"/>
      <c r="N75" s="118"/>
      <c r="O75" s="118"/>
      <c r="P75" s="118"/>
      <c r="Q75" s="118"/>
      <c r="R75" s="111"/>
      <c r="S75" s="170"/>
      <c r="X75" s="322"/>
      <c r="AC75" s="13"/>
      <c r="AD75" s="13"/>
      <c r="AE75" s="13"/>
      <c r="AF75" s="13"/>
      <c r="AG75" s="13"/>
      <c r="AH75" s="13"/>
      <c r="AI75" s="13"/>
      <c r="AJ75" s="14"/>
      <c r="AK75" s="14"/>
    </row>
    <row r="76" spans="2:67" x14ac:dyDescent="0.25">
      <c r="B76" s="103"/>
      <c r="C76" s="169"/>
      <c r="D76" s="109"/>
      <c r="E76" s="593" t="s">
        <v>158</v>
      </c>
      <c r="F76" s="593"/>
      <c r="G76" s="109"/>
      <c r="H76" s="118"/>
      <c r="I76" s="118"/>
      <c r="J76" s="120" t="s">
        <v>136</v>
      </c>
      <c r="K76" s="118"/>
      <c r="L76" s="118"/>
      <c r="M76" s="118"/>
      <c r="N76" s="118"/>
      <c r="O76" s="118"/>
      <c r="P76" s="118"/>
      <c r="Q76" s="118"/>
      <c r="R76" s="111"/>
      <c r="S76" s="170"/>
      <c r="X76" s="322"/>
      <c r="AC76" s="13"/>
      <c r="AD76" s="13"/>
      <c r="AE76" s="13"/>
      <c r="AF76" s="13"/>
      <c r="AG76" s="13"/>
      <c r="AH76" s="13"/>
      <c r="AI76" s="13"/>
      <c r="AJ76" s="14"/>
      <c r="AK76" s="14"/>
    </row>
    <row r="77" spans="2:67" ht="14.4" thickBot="1" x14ac:dyDescent="0.3">
      <c r="B77" s="103"/>
      <c r="C77" s="169"/>
      <c r="D77" s="109"/>
      <c r="E77" s="591"/>
      <c r="F77" s="592"/>
      <c r="G77" s="109"/>
      <c r="H77" s="118"/>
      <c r="I77" s="118"/>
      <c r="J77" s="111"/>
      <c r="K77" s="118"/>
      <c r="L77" s="118"/>
      <c r="M77" s="118"/>
      <c r="N77" s="118"/>
      <c r="O77" s="118"/>
      <c r="P77" s="118"/>
      <c r="Q77" s="118"/>
      <c r="R77" s="111"/>
      <c r="S77" s="170"/>
      <c r="X77" s="322"/>
      <c r="AC77" s="13"/>
      <c r="AD77" s="13"/>
      <c r="AE77" s="13"/>
      <c r="AF77" s="13"/>
      <c r="AG77" s="13"/>
      <c r="AH77" s="13"/>
      <c r="AI77" s="13"/>
      <c r="AJ77" s="14"/>
      <c r="AK77" s="14"/>
    </row>
    <row r="78" spans="2:67" ht="16.2" customHeight="1" x14ac:dyDescent="0.25">
      <c r="B78" s="103"/>
      <c r="C78" s="169"/>
      <c r="D78" s="109"/>
      <c r="E78" s="111"/>
      <c r="F78" s="111"/>
      <c r="G78" s="109"/>
      <c r="H78" s="118"/>
      <c r="I78" s="118"/>
      <c r="J78" s="123"/>
      <c r="K78" s="124" t="s">
        <v>95</v>
      </c>
      <c r="L78" s="174" t="s">
        <v>83</v>
      </c>
      <c r="M78" s="118"/>
      <c r="N78" s="118"/>
      <c r="O78" s="118"/>
      <c r="P78" s="118"/>
      <c r="Q78" s="118"/>
      <c r="R78" s="111"/>
      <c r="S78" s="170"/>
      <c r="X78" s="322"/>
      <c r="AC78" s="13"/>
      <c r="AD78" s="13"/>
      <c r="AE78" s="13"/>
      <c r="AF78" s="13"/>
      <c r="AG78" s="13"/>
      <c r="AH78" s="13"/>
      <c r="AI78" s="13"/>
      <c r="AJ78" s="14"/>
      <c r="AK78" s="14"/>
    </row>
    <row r="79" spans="2:67" x14ac:dyDescent="0.25">
      <c r="B79" s="103"/>
      <c r="C79" s="169"/>
      <c r="D79" s="111"/>
      <c r="E79" s="593" t="s">
        <v>137</v>
      </c>
      <c r="F79" s="593"/>
      <c r="G79" s="109"/>
      <c r="H79" s="118"/>
      <c r="I79" s="118"/>
      <c r="J79" s="128" t="s">
        <v>98</v>
      </c>
      <c r="K79" s="129">
        <v>10</v>
      </c>
      <c r="L79" s="294"/>
      <c r="M79" s="118"/>
      <c r="N79" s="118"/>
      <c r="O79" s="118"/>
      <c r="P79" s="118"/>
      <c r="Q79" s="118"/>
      <c r="R79" s="111"/>
      <c r="S79" s="170"/>
      <c r="X79" s="322"/>
      <c r="Y79" s="29"/>
      <c r="AA79" s="14"/>
      <c r="AB79" s="14"/>
      <c r="AJ79" s="14"/>
      <c r="AK79" s="14"/>
      <c r="AL79" s="71"/>
      <c r="AM79" s="71"/>
      <c r="AN79" s="71"/>
      <c r="AO79" s="71"/>
      <c r="AP79" s="71"/>
      <c r="AQ79" s="71"/>
      <c r="AR79" s="71"/>
      <c r="AS79" s="71"/>
      <c r="AT79" s="71"/>
      <c r="AU79" s="71"/>
      <c r="BF79" s="70"/>
      <c r="BG79" s="70"/>
      <c r="BH79" s="70"/>
      <c r="BI79" s="70"/>
      <c r="BJ79" s="70"/>
      <c r="BK79" s="70"/>
      <c r="BL79" s="70"/>
      <c r="BM79" s="70"/>
      <c r="BN79" s="70"/>
      <c r="BO79" s="70"/>
    </row>
    <row r="80" spans="2:67" ht="14.4" thickBot="1" x14ac:dyDescent="0.3">
      <c r="B80" s="103"/>
      <c r="C80" s="169"/>
      <c r="D80" s="109"/>
      <c r="E80" s="591"/>
      <c r="F80" s="592"/>
      <c r="G80" s="109"/>
      <c r="H80" s="118"/>
      <c r="I80" s="118"/>
      <c r="J80" s="128" t="s">
        <v>134</v>
      </c>
      <c r="K80" s="594">
        <f>IF(L79="",((E77/K79)*10),((E77/L79)*10))</f>
        <v>0</v>
      </c>
      <c r="L80" s="626"/>
      <c r="M80" s="118"/>
      <c r="N80" s="118"/>
      <c r="O80" s="118"/>
      <c r="P80" s="118"/>
      <c r="Q80" s="118"/>
      <c r="R80" s="111"/>
      <c r="S80" s="170"/>
      <c r="X80" s="322"/>
      <c r="Y80" s="29"/>
      <c r="AA80" s="14"/>
      <c r="AB80" s="14"/>
      <c r="AJ80" s="14"/>
      <c r="AK80" s="14"/>
      <c r="AL80" s="71"/>
      <c r="AM80" s="71"/>
      <c r="AN80" s="71"/>
      <c r="AO80" s="71"/>
      <c r="AP80" s="71"/>
      <c r="AQ80" s="71"/>
      <c r="AR80" s="71"/>
      <c r="AS80" s="71"/>
      <c r="AT80" s="71"/>
      <c r="AU80" s="71"/>
      <c r="BF80" s="70"/>
      <c r="BG80" s="70"/>
      <c r="BH80" s="70"/>
      <c r="BI80" s="70"/>
      <c r="BJ80" s="70"/>
      <c r="BK80" s="70"/>
      <c r="BL80" s="70"/>
      <c r="BM80" s="70"/>
      <c r="BN80" s="70"/>
      <c r="BO80" s="70"/>
    </row>
    <row r="81" spans="2:67" x14ac:dyDescent="0.25">
      <c r="B81" s="103"/>
      <c r="C81" s="169"/>
      <c r="D81" s="109"/>
      <c r="E81" s="111"/>
      <c r="F81" s="111"/>
      <c r="G81" s="109"/>
      <c r="H81" s="118"/>
      <c r="I81" s="118"/>
      <c r="J81" s="171" t="s">
        <v>102</v>
      </c>
      <c r="K81" s="111"/>
      <c r="L81" s="111"/>
      <c r="M81" s="118"/>
      <c r="N81" s="118"/>
      <c r="O81" s="172"/>
      <c r="P81" s="118"/>
      <c r="Q81" s="118"/>
      <c r="R81" s="111"/>
      <c r="S81" s="170"/>
      <c r="X81" s="322"/>
      <c r="AA81" s="14"/>
      <c r="AB81" s="14"/>
      <c r="AJ81" s="14"/>
      <c r="AK81" s="14"/>
      <c r="AL81" s="71"/>
      <c r="AM81" s="71"/>
      <c r="AN81" s="71"/>
      <c r="AO81" s="71"/>
      <c r="AP81" s="71"/>
      <c r="AQ81" s="71"/>
      <c r="AR81" s="71"/>
      <c r="AS81" s="71"/>
      <c r="AT81" s="71"/>
      <c r="AU81" s="71"/>
      <c r="BF81" s="70"/>
      <c r="BG81" s="70"/>
      <c r="BH81" s="70"/>
      <c r="BI81" s="70"/>
      <c r="BJ81" s="70"/>
      <c r="BK81" s="70"/>
      <c r="BL81" s="70"/>
      <c r="BM81" s="70"/>
      <c r="BN81" s="70"/>
      <c r="BO81" s="70"/>
    </row>
    <row r="82" spans="2:67" ht="27.6" customHeight="1" x14ac:dyDescent="0.25">
      <c r="B82" s="103"/>
      <c r="C82" s="169"/>
      <c r="D82" s="109"/>
      <c r="E82" s="602" t="s">
        <v>132</v>
      </c>
      <c r="F82" s="602"/>
      <c r="G82" s="109"/>
      <c r="H82" s="118"/>
      <c r="I82" s="118"/>
      <c r="J82" s="118"/>
      <c r="K82" s="118"/>
      <c r="L82" s="118"/>
      <c r="M82" s="118"/>
      <c r="N82" s="118"/>
      <c r="O82" s="118"/>
      <c r="P82" s="118"/>
      <c r="Q82" s="118"/>
      <c r="R82" s="111"/>
      <c r="S82" s="170"/>
      <c r="X82" s="322"/>
      <c r="AA82" s="14"/>
      <c r="AB82" s="14"/>
      <c r="AJ82" s="14"/>
      <c r="AK82" s="14"/>
      <c r="AL82" s="71"/>
      <c r="AM82" s="71"/>
      <c r="AN82" s="71"/>
      <c r="AO82" s="71"/>
      <c r="AP82" s="71"/>
      <c r="AQ82" s="71"/>
      <c r="AR82" s="71"/>
      <c r="AS82" s="71"/>
      <c r="AT82" s="71"/>
      <c r="AU82" s="71"/>
      <c r="BF82" s="70"/>
      <c r="BG82" s="70"/>
      <c r="BH82" s="70"/>
      <c r="BI82" s="70"/>
      <c r="BJ82" s="70"/>
      <c r="BK82" s="70"/>
      <c r="BL82" s="70"/>
      <c r="BM82" s="70"/>
      <c r="BN82" s="70"/>
      <c r="BO82" s="70"/>
    </row>
    <row r="83" spans="2:67" x14ac:dyDescent="0.25">
      <c r="B83" s="103"/>
      <c r="C83" s="169"/>
      <c r="D83" s="109"/>
      <c r="E83" s="111"/>
      <c r="F83" s="111"/>
      <c r="G83" s="111"/>
      <c r="H83" s="118"/>
      <c r="I83" s="118"/>
      <c r="J83" s="118"/>
      <c r="K83" s="118"/>
      <c r="L83" s="118"/>
      <c r="M83" s="118"/>
      <c r="N83" s="118"/>
      <c r="O83" s="118"/>
      <c r="P83" s="118"/>
      <c r="Q83" s="118"/>
      <c r="R83" s="137"/>
      <c r="S83" s="170"/>
      <c r="X83" s="322"/>
      <c r="AA83" s="14"/>
      <c r="AB83" s="14"/>
      <c r="AJ83" s="14"/>
      <c r="AK83" s="14"/>
      <c r="AL83" s="71"/>
      <c r="AM83" s="71"/>
      <c r="AN83" s="71"/>
      <c r="AO83" s="71"/>
      <c r="AP83" s="71"/>
      <c r="AQ83" s="71"/>
      <c r="AR83" s="71"/>
      <c r="AS83" s="71"/>
      <c r="AT83" s="71"/>
      <c r="AU83" s="71"/>
      <c r="BF83" s="70"/>
      <c r="BG83" s="70"/>
      <c r="BH83" s="70"/>
      <c r="BI83" s="70"/>
      <c r="BJ83" s="70"/>
      <c r="BK83" s="70"/>
      <c r="BL83" s="70"/>
      <c r="BM83" s="70"/>
      <c r="BN83" s="70"/>
      <c r="BO83" s="70"/>
    </row>
    <row r="84" spans="2:67" x14ac:dyDescent="0.25">
      <c r="B84" s="103"/>
      <c r="C84" s="169"/>
      <c r="D84" s="109"/>
      <c r="E84" s="593" t="s">
        <v>138</v>
      </c>
      <c r="F84" s="593"/>
      <c r="G84" s="109"/>
      <c r="H84" s="138"/>
      <c r="I84" s="138"/>
      <c r="J84" s="120" t="s">
        <v>89</v>
      </c>
      <c r="K84" s="118"/>
      <c r="L84" s="137"/>
      <c r="M84" s="137"/>
      <c r="N84" s="137"/>
      <c r="O84" s="137"/>
      <c r="P84" s="137"/>
      <c r="Q84" s="137"/>
      <c r="R84" s="118"/>
      <c r="S84" s="173"/>
      <c r="T84" s="118"/>
      <c r="U84" s="118"/>
      <c r="V84" s="118"/>
      <c r="W84" s="118"/>
      <c r="X84" s="19"/>
      <c r="Y84" s="25" t="b">
        <v>0</v>
      </c>
      <c r="Z84" s="17"/>
      <c r="AA84" s="14"/>
      <c r="AB84" s="14"/>
      <c r="AJ84" s="14"/>
      <c r="AK84" s="14"/>
      <c r="AL84" s="71"/>
      <c r="AM84" s="71"/>
      <c r="AN84" s="71"/>
      <c r="AO84" s="71"/>
      <c r="AP84" s="71"/>
      <c r="AQ84" s="71"/>
      <c r="AR84" s="71"/>
      <c r="AS84" s="71"/>
      <c r="AT84" s="71"/>
      <c r="AU84" s="71"/>
      <c r="BF84" s="70"/>
      <c r="BG84" s="70"/>
      <c r="BH84" s="70"/>
      <c r="BI84" s="70"/>
      <c r="BJ84" s="70"/>
      <c r="BK84" s="70"/>
      <c r="BL84" s="70"/>
      <c r="BM84" s="70"/>
      <c r="BN84" s="70"/>
      <c r="BO84" s="70"/>
    </row>
    <row r="85" spans="2:67" ht="14.4" thickBot="1" x14ac:dyDescent="0.3">
      <c r="B85" s="103"/>
      <c r="C85" s="169"/>
      <c r="D85" s="109"/>
      <c r="E85" s="589">
        <f>K80</f>
        <v>0</v>
      </c>
      <c r="F85" s="590"/>
      <c r="G85" s="109"/>
      <c r="H85" s="118"/>
      <c r="I85" s="118"/>
      <c r="J85" s="111"/>
      <c r="K85" s="111"/>
      <c r="L85" s="111"/>
      <c r="M85" s="111"/>
      <c r="N85" s="111"/>
      <c r="O85" s="111"/>
      <c r="P85" s="137"/>
      <c r="Q85" s="137"/>
      <c r="R85" s="137"/>
      <c r="S85" s="170"/>
      <c r="X85" s="19"/>
      <c r="Y85" s="26"/>
      <c r="Z85" s="18"/>
      <c r="AA85" s="14"/>
      <c r="AB85" s="14"/>
      <c r="AJ85" s="14"/>
      <c r="AK85" s="14"/>
      <c r="AL85" s="71"/>
      <c r="AM85" s="71"/>
      <c r="AN85" s="71"/>
      <c r="AO85" s="71"/>
      <c r="AP85" s="71"/>
      <c r="AQ85" s="71"/>
      <c r="AR85" s="71"/>
      <c r="AS85" s="71"/>
      <c r="AT85" s="71"/>
      <c r="AU85" s="71"/>
      <c r="BF85" s="70"/>
      <c r="BG85" s="70"/>
      <c r="BH85" s="70"/>
      <c r="BI85" s="70"/>
      <c r="BJ85" s="70"/>
      <c r="BK85" s="70"/>
      <c r="BL85" s="70"/>
      <c r="BM85" s="70"/>
      <c r="BN85" s="70"/>
      <c r="BO85" s="70"/>
    </row>
    <row r="86" spans="2:67" ht="14.4" customHeight="1" x14ac:dyDescent="0.25">
      <c r="B86" s="103"/>
      <c r="C86" s="169"/>
      <c r="D86" s="109"/>
      <c r="E86" s="111"/>
      <c r="F86" s="111"/>
      <c r="G86" s="109"/>
      <c r="H86" s="118"/>
      <c r="I86" s="118"/>
      <c r="J86" s="123"/>
      <c r="K86" s="124" t="s">
        <v>95</v>
      </c>
      <c r="L86" s="174" t="s">
        <v>83</v>
      </c>
      <c r="M86" s="137"/>
      <c r="N86" s="137"/>
      <c r="O86" s="137"/>
      <c r="P86" s="175"/>
      <c r="Q86" s="175"/>
      <c r="R86" s="137"/>
      <c r="S86" s="170"/>
      <c r="X86" s="323"/>
      <c r="Y86" s="18"/>
      <c r="Z86" s="18"/>
      <c r="AA86" s="14"/>
      <c r="AB86" s="14"/>
      <c r="AJ86" s="14"/>
      <c r="AK86" s="14"/>
      <c r="AL86" s="71"/>
      <c r="AM86" s="71"/>
      <c r="AN86" s="71"/>
      <c r="AO86" s="71"/>
      <c r="AP86" s="71"/>
      <c r="AQ86" s="71"/>
      <c r="AR86" s="71"/>
      <c r="AS86" s="71"/>
      <c r="AT86" s="71"/>
      <c r="AU86" s="71"/>
      <c r="BF86" s="70"/>
      <c r="BG86" s="70"/>
      <c r="BH86" s="70"/>
      <c r="BI86" s="70"/>
      <c r="BJ86" s="70"/>
      <c r="BK86" s="70"/>
      <c r="BL86" s="70"/>
      <c r="BM86" s="70"/>
      <c r="BN86" s="70"/>
      <c r="BO86" s="70"/>
    </row>
    <row r="87" spans="2:67" ht="14.4" customHeight="1" x14ac:dyDescent="0.25">
      <c r="B87" s="103"/>
      <c r="C87" s="169"/>
      <c r="D87" s="109"/>
      <c r="E87" s="143" t="s">
        <v>85</v>
      </c>
      <c r="F87" s="111"/>
      <c r="G87" s="109"/>
      <c r="H87" s="144"/>
      <c r="I87" s="144"/>
      <c r="J87" s="627" t="s">
        <v>159</v>
      </c>
      <c r="K87" s="628">
        <v>7.0000000000000001E-3</v>
      </c>
      <c r="L87" s="629"/>
      <c r="M87" s="176"/>
      <c r="N87" s="176"/>
      <c r="O87" s="176"/>
      <c r="P87" s="151"/>
      <c r="Q87" s="152"/>
      <c r="R87" s="137"/>
      <c r="S87" s="170"/>
      <c r="X87" s="324"/>
      <c r="Y87" s="18"/>
      <c r="Z87" s="18"/>
      <c r="AA87" s="14"/>
      <c r="AB87" s="14"/>
      <c r="AJ87" s="14"/>
      <c r="AK87" s="14"/>
      <c r="AL87" s="71"/>
      <c r="AM87" s="71"/>
      <c r="AN87" s="71"/>
      <c r="AO87" s="71"/>
      <c r="AP87" s="71"/>
      <c r="AQ87" s="71"/>
      <c r="AR87" s="71"/>
      <c r="AS87" s="71"/>
      <c r="AT87" s="71"/>
      <c r="AU87" s="71"/>
      <c r="BF87" s="70"/>
      <c r="BG87" s="70"/>
      <c r="BH87" s="70"/>
      <c r="BI87" s="70"/>
      <c r="BJ87" s="70"/>
      <c r="BK87" s="70"/>
      <c r="BL87" s="70"/>
      <c r="BM87" s="70"/>
      <c r="BN87" s="70"/>
      <c r="BO87" s="70"/>
    </row>
    <row r="88" spans="2:67" ht="15" customHeight="1" thickBot="1" x14ac:dyDescent="0.3">
      <c r="B88" s="103"/>
      <c r="C88" s="169"/>
      <c r="D88" s="109"/>
      <c r="E88" s="591"/>
      <c r="F88" s="592"/>
      <c r="G88" s="109"/>
      <c r="H88" s="137"/>
      <c r="I88" s="137"/>
      <c r="J88" s="627"/>
      <c r="K88" s="628"/>
      <c r="L88" s="630"/>
      <c r="M88" s="150"/>
      <c r="N88" s="137"/>
      <c r="O88" s="137"/>
      <c r="P88" s="151"/>
      <c r="Q88" s="152"/>
      <c r="R88" s="137"/>
      <c r="S88" s="170"/>
      <c r="X88" s="324"/>
      <c r="Y88" s="18"/>
      <c r="Z88" s="18"/>
      <c r="AA88" s="14"/>
      <c r="AB88" s="14"/>
      <c r="AJ88" s="14"/>
      <c r="AK88" s="14"/>
      <c r="AL88" s="71"/>
      <c r="AM88" s="71"/>
      <c r="AN88" s="71"/>
      <c r="AO88" s="71"/>
      <c r="AP88" s="71"/>
      <c r="AQ88" s="71"/>
      <c r="AR88" s="71"/>
      <c r="AS88" s="71"/>
      <c r="AT88" s="71"/>
      <c r="AU88" s="71"/>
      <c r="BF88" s="70"/>
      <c r="BG88" s="70"/>
      <c r="BH88" s="70"/>
      <c r="BI88" s="70"/>
      <c r="BJ88" s="70"/>
      <c r="BK88" s="70"/>
      <c r="BL88" s="70"/>
      <c r="BM88" s="70"/>
      <c r="BN88" s="70"/>
      <c r="BO88" s="70"/>
    </row>
    <row r="89" spans="2:67" ht="18.600000000000001" customHeight="1" thickBot="1" x14ac:dyDescent="0.3">
      <c r="B89" s="103"/>
      <c r="C89" s="169"/>
      <c r="D89" s="109"/>
      <c r="E89" s="111"/>
      <c r="F89" s="111"/>
      <c r="G89" s="109"/>
      <c r="H89" s="137"/>
      <c r="I89" s="137"/>
      <c r="J89" s="177" t="s">
        <v>80</v>
      </c>
      <c r="K89" s="594">
        <f>IF(AND(Y84=TRUE,L87=""),E85*K87,IF(AND(Y84=FALSE,L87=""),E80*K87,IF(AND(Y84=TRUE,Y92=TRUE),E85*L87,IF(AND(Y84=FALSE,Y92=TRUE),E80*L87))))</f>
        <v>0</v>
      </c>
      <c r="L89" s="595"/>
      <c r="M89" s="137"/>
      <c r="N89" s="137"/>
      <c r="O89" s="137"/>
      <c r="P89" s="151"/>
      <c r="Q89" s="152"/>
      <c r="R89" s="137"/>
      <c r="S89" s="170"/>
      <c r="X89" s="324"/>
      <c r="Y89" s="27" t="b">
        <v>0</v>
      </c>
      <c r="Z89" s="18"/>
      <c r="AA89" s="14"/>
      <c r="AB89" s="14"/>
      <c r="AJ89" s="14"/>
      <c r="AK89" s="14"/>
      <c r="AL89" s="71"/>
      <c r="AM89" s="71"/>
      <c r="AN89" s="71"/>
      <c r="AO89" s="71"/>
      <c r="AP89" s="71"/>
      <c r="AQ89" s="71"/>
      <c r="AR89" s="71"/>
      <c r="AS89" s="71"/>
      <c r="AT89" s="71"/>
      <c r="AU89" s="71"/>
      <c r="BF89" s="70"/>
      <c r="BG89" s="70"/>
      <c r="BH89" s="70"/>
      <c r="BI89" s="70"/>
      <c r="BJ89" s="70"/>
      <c r="BK89" s="70"/>
      <c r="BL89" s="70"/>
      <c r="BM89" s="70"/>
      <c r="BN89" s="70"/>
      <c r="BO89" s="70"/>
    </row>
    <row r="90" spans="2:67" ht="25.2" customHeight="1" x14ac:dyDescent="0.25">
      <c r="B90" s="103"/>
      <c r="C90" s="169"/>
      <c r="D90" s="109"/>
      <c r="E90" s="602" t="s">
        <v>133</v>
      </c>
      <c r="F90" s="602"/>
      <c r="G90" s="109"/>
      <c r="H90" s="137"/>
      <c r="I90" s="137"/>
      <c r="J90" s="596" t="s">
        <v>116</v>
      </c>
      <c r="K90" s="596"/>
      <c r="L90" s="596"/>
      <c r="M90" s="596"/>
      <c r="N90" s="596"/>
      <c r="O90" s="596"/>
      <c r="P90" s="596"/>
      <c r="Q90" s="152"/>
      <c r="R90" s="137"/>
      <c r="S90" s="170"/>
      <c r="X90" s="324"/>
      <c r="Y90" s="20"/>
      <c r="Z90" s="20"/>
      <c r="AA90" s="14"/>
      <c r="AB90" s="14"/>
      <c r="AJ90" s="14"/>
      <c r="AK90" s="14"/>
      <c r="AL90" s="71"/>
      <c r="AM90" s="71"/>
      <c r="AN90" s="71"/>
      <c r="AO90" s="71"/>
      <c r="AP90" s="71"/>
      <c r="AQ90" s="71"/>
      <c r="AR90" s="71"/>
      <c r="AS90" s="71"/>
      <c r="AT90" s="71"/>
      <c r="AU90" s="71"/>
      <c r="BF90" s="70"/>
      <c r="BG90" s="70"/>
      <c r="BH90" s="70"/>
      <c r="BI90" s="70"/>
      <c r="BJ90" s="70"/>
      <c r="BK90" s="70"/>
      <c r="BL90" s="70"/>
      <c r="BM90" s="70"/>
      <c r="BN90" s="70"/>
      <c r="BO90" s="70"/>
    </row>
    <row r="91" spans="2:67" ht="11.4" customHeight="1" x14ac:dyDescent="0.25">
      <c r="B91" s="103"/>
      <c r="C91" s="169"/>
      <c r="D91" s="109"/>
      <c r="E91" s="111"/>
      <c r="F91" s="111"/>
      <c r="G91" s="109"/>
      <c r="H91" s="137"/>
      <c r="I91" s="137"/>
      <c r="J91" s="596"/>
      <c r="K91" s="596"/>
      <c r="L91" s="596"/>
      <c r="M91" s="596"/>
      <c r="N91" s="596"/>
      <c r="O91" s="596"/>
      <c r="P91" s="596"/>
      <c r="Q91" s="152"/>
      <c r="R91" s="137"/>
      <c r="S91" s="170"/>
      <c r="X91" s="324"/>
      <c r="Y91" s="20" t="s">
        <v>96</v>
      </c>
      <c r="Z91" s="20"/>
      <c r="AA91" s="14"/>
      <c r="AB91" s="14"/>
      <c r="AJ91" s="14"/>
      <c r="AK91" s="14"/>
      <c r="AL91" s="71"/>
      <c r="AM91" s="71"/>
      <c r="AN91" s="71"/>
      <c r="AO91" s="71"/>
      <c r="AP91" s="71"/>
      <c r="AQ91" s="71"/>
      <c r="AR91" s="71"/>
      <c r="AS91" s="71"/>
      <c r="AT91" s="71"/>
      <c r="AU91" s="71"/>
      <c r="BF91" s="70"/>
      <c r="BG91" s="70"/>
      <c r="BH91" s="70"/>
      <c r="BI91" s="70"/>
      <c r="BJ91" s="70"/>
      <c r="BK91" s="70"/>
      <c r="BL91" s="70"/>
      <c r="BM91" s="70"/>
      <c r="BN91" s="70"/>
      <c r="BO91" s="70"/>
    </row>
    <row r="92" spans="2:67" ht="17.399999999999999" x14ac:dyDescent="0.25">
      <c r="B92" s="103"/>
      <c r="C92" s="169"/>
      <c r="D92" s="109"/>
      <c r="E92" s="143" t="s">
        <v>91</v>
      </c>
      <c r="F92" s="111"/>
      <c r="G92" s="109"/>
      <c r="H92" s="137"/>
      <c r="I92" s="137"/>
      <c r="J92" s="133"/>
      <c r="K92" s="148"/>
      <c r="L92" s="149"/>
      <c r="M92" s="150"/>
      <c r="N92" s="137"/>
      <c r="O92" s="137"/>
      <c r="P92" s="151"/>
      <c r="Q92" s="152"/>
      <c r="R92" s="137"/>
      <c r="S92" s="170"/>
      <c r="X92" s="324"/>
      <c r="Y92" s="29" t="b">
        <f>IF(L87="",FALSE,TRUE)</f>
        <v>0</v>
      </c>
      <c r="Z92" s="20"/>
      <c r="AA92" s="14"/>
      <c r="AB92" s="14"/>
      <c r="AJ92" s="14"/>
      <c r="AK92" s="14"/>
      <c r="AL92" s="71"/>
      <c r="AM92" s="71"/>
      <c r="AN92" s="71"/>
      <c r="AO92" s="71"/>
      <c r="AP92" s="71"/>
      <c r="AQ92" s="71"/>
      <c r="AR92" s="71"/>
      <c r="AS92" s="71"/>
      <c r="AT92" s="71"/>
      <c r="AU92" s="71"/>
      <c r="BF92" s="70"/>
      <c r="BG92" s="70"/>
      <c r="BH92" s="70"/>
      <c r="BI92" s="70"/>
      <c r="BJ92" s="70"/>
      <c r="BK92" s="70"/>
      <c r="BL92" s="70"/>
      <c r="BM92" s="70"/>
      <c r="BN92" s="70"/>
      <c r="BO92" s="70"/>
    </row>
    <row r="93" spans="2:67" ht="17.399999999999999" x14ac:dyDescent="0.25">
      <c r="B93" s="103"/>
      <c r="C93" s="169"/>
      <c r="D93" s="109"/>
      <c r="E93" s="619">
        <f>K89</f>
        <v>0</v>
      </c>
      <c r="F93" s="620"/>
      <c r="G93" s="109"/>
      <c r="H93" s="118"/>
      <c r="I93" s="118"/>
      <c r="J93" s="133"/>
      <c r="K93" s="148"/>
      <c r="L93" s="149"/>
      <c r="M93" s="150"/>
      <c r="N93" s="137"/>
      <c r="O93" s="137"/>
      <c r="P93" s="151"/>
      <c r="Q93" s="152"/>
      <c r="R93" s="137"/>
      <c r="S93" s="170"/>
      <c r="X93" s="324"/>
      <c r="Y93" s="20"/>
      <c r="Z93" s="20"/>
      <c r="AA93" s="14"/>
      <c r="AB93" s="14"/>
      <c r="AJ93" s="14"/>
      <c r="AK93" s="14"/>
      <c r="AL93" s="71"/>
      <c r="AM93" s="71"/>
      <c r="AN93" s="71"/>
      <c r="AO93" s="71"/>
      <c r="AP93" s="71"/>
      <c r="AQ93" s="71"/>
      <c r="AR93" s="71"/>
      <c r="AS93" s="71"/>
      <c r="AT93" s="71"/>
      <c r="AU93" s="71"/>
      <c r="BF93" s="70"/>
      <c r="BG93" s="70"/>
      <c r="BH93" s="70"/>
      <c r="BI93" s="70"/>
      <c r="BJ93" s="70"/>
      <c r="BK93" s="70"/>
      <c r="BL93" s="70"/>
      <c r="BM93" s="70"/>
      <c r="BN93" s="70"/>
      <c r="BO93" s="70"/>
    </row>
    <row r="94" spans="2:67" x14ac:dyDescent="0.25">
      <c r="B94" s="103"/>
      <c r="C94" s="169"/>
      <c r="D94" s="109"/>
      <c r="E94" s="111"/>
      <c r="F94" s="111"/>
      <c r="G94" s="109"/>
      <c r="H94" s="118"/>
      <c r="I94" s="118"/>
      <c r="J94" s="153"/>
      <c r="K94" s="148"/>
      <c r="L94" s="148"/>
      <c r="M94" s="137"/>
      <c r="N94" s="137"/>
      <c r="O94" s="154"/>
      <c r="P94" s="151"/>
      <c r="Q94" s="137"/>
      <c r="R94" s="155"/>
      <c r="S94" s="170"/>
      <c r="X94" s="324"/>
      <c r="Y94" s="20"/>
      <c r="Z94" s="20"/>
      <c r="AA94" s="14"/>
      <c r="AB94" s="14"/>
      <c r="AJ94" s="14"/>
      <c r="AK94" s="14"/>
      <c r="AL94" s="71"/>
      <c r="AM94" s="71"/>
      <c r="AN94" s="71"/>
      <c r="AO94" s="71"/>
      <c r="AP94" s="71"/>
      <c r="AQ94" s="71"/>
      <c r="AR94" s="71"/>
      <c r="AS94" s="71"/>
      <c r="AT94" s="71"/>
      <c r="AU94" s="71"/>
      <c r="BF94" s="70"/>
      <c r="BG94" s="70"/>
      <c r="BH94" s="70"/>
      <c r="BI94" s="70"/>
      <c r="BJ94" s="70"/>
      <c r="BK94" s="70"/>
      <c r="BL94" s="70"/>
      <c r="BM94" s="70"/>
      <c r="BN94" s="70"/>
      <c r="BO94" s="70"/>
    </row>
    <row r="95" spans="2:67" ht="14.4" thickBot="1" x14ac:dyDescent="0.3">
      <c r="B95" s="103"/>
      <c r="C95" s="178"/>
      <c r="D95" s="179"/>
      <c r="E95" s="179"/>
      <c r="F95" s="179"/>
      <c r="G95" s="179"/>
      <c r="H95" s="180"/>
      <c r="I95" s="180"/>
      <c r="J95" s="181"/>
      <c r="K95" s="180"/>
      <c r="L95" s="180"/>
      <c r="M95" s="180"/>
      <c r="N95" s="181"/>
      <c r="O95" s="181"/>
      <c r="P95" s="180"/>
      <c r="Q95" s="180"/>
      <c r="R95" s="181"/>
      <c r="S95" s="182"/>
      <c r="X95" s="322"/>
      <c r="AA95" s="14"/>
      <c r="AB95" s="14"/>
      <c r="AJ95" s="14"/>
      <c r="AK95" s="14"/>
      <c r="AL95" s="71"/>
      <c r="AM95" s="71"/>
      <c r="AN95" s="71"/>
      <c r="AO95" s="71"/>
      <c r="AP95" s="71"/>
      <c r="AQ95" s="71"/>
      <c r="AR95" s="71"/>
      <c r="AS95" s="71"/>
      <c r="AT95" s="71"/>
      <c r="AU95" s="71"/>
      <c r="BF95" s="70"/>
      <c r="BG95" s="70"/>
      <c r="BH95" s="70"/>
      <c r="BI95" s="70"/>
      <c r="BJ95" s="70"/>
      <c r="BK95" s="70"/>
      <c r="BL95" s="70"/>
      <c r="BM95" s="70"/>
      <c r="BN95" s="70"/>
      <c r="BO95" s="70"/>
    </row>
    <row r="96" spans="2:67" ht="14.4" thickTop="1" x14ac:dyDescent="0.25">
      <c r="B96" s="103"/>
      <c r="C96" s="109"/>
      <c r="D96" s="109"/>
      <c r="E96" s="109"/>
      <c r="F96" s="109"/>
      <c r="G96" s="109"/>
      <c r="H96" s="118"/>
      <c r="I96" s="118"/>
      <c r="J96" s="137"/>
      <c r="K96" s="118"/>
      <c r="L96" s="118"/>
      <c r="M96" s="118"/>
      <c r="N96" s="137"/>
      <c r="O96" s="137"/>
      <c r="P96" s="118"/>
      <c r="Q96" s="118"/>
      <c r="R96" s="137"/>
      <c r="S96" s="111"/>
      <c r="X96" s="322"/>
      <c r="AA96" s="14"/>
      <c r="AB96" s="14"/>
      <c r="AJ96" s="14"/>
      <c r="AK96" s="14"/>
      <c r="AL96" s="71"/>
      <c r="AM96" s="71"/>
      <c r="AN96" s="71"/>
      <c r="AO96" s="71"/>
      <c r="AP96" s="71"/>
      <c r="AQ96" s="71"/>
      <c r="AR96" s="71"/>
      <c r="AS96" s="71"/>
      <c r="AT96" s="71"/>
      <c r="AU96" s="71"/>
      <c r="BF96" s="70"/>
      <c r="BG96" s="70"/>
      <c r="BH96" s="70"/>
      <c r="BI96" s="70"/>
      <c r="BJ96" s="70"/>
      <c r="BK96" s="70"/>
      <c r="BL96" s="70"/>
      <c r="BM96" s="70"/>
      <c r="BN96" s="70"/>
      <c r="BO96" s="70"/>
    </row>
    <row r="97" spans="1:68" s="71" customFormat="1" ht="19.350000000000001" customHeight="1" thickBot="1" x14ac:dyDescent="0.45">
      <c r="A97" s="70"/>
      <c r="B97" s="70"/>
      <c r="C97" s="358" t="s">
        <v>70</v>
      </c>
      <c r="D97" s="359"/>
      <c r="E97" s="359"/>
      <c r="F97" s="360"/>
      <c r="G97" s="361" t="s">
        <v>6</v>
      </c>
      <c r="H97" s="362"/>
      <c r="I97" s="362"/>
      <c r="J97" s="362"/>
      <c r="K97" s="362"/>
      <c r="L97" s="103"/>
      <c r="M97" s="103"/>
      <c r="N97" s="103"/>
      <c r="O97" s="103"/>
      <c r="P97" s="103"/>
      <c r="Q97" s="103"/>
      <c r="R97" s="70"/>
      <c r="S97" s="70"/>
      <c r="T97" s="70"/>
      <c r="U97" s="70"/>
      <c r="V97" s="70"/>
      <c r="W97" s="70"/>
      <c r="X97" s="320"/>
      <c r="Y97" s="13"/>
      <c r="Z97" s="13"/>
      <c r="AA97" s="13"/>
      <c r="AB97" s="13"/>
      <c r="AC97" s="13"/>
      <c r="AD97" s="13"/>
      <c r="AE97" s="14"/>
      <c r="AF97" s="14"/>
      <c r="AG97" s="14"/>
      <c r="AH97" s="14"/>
      <c r="AI97" s="14"/>
      <c r="AJ97" s="14"/>
      <c r="AK97" s="14"/>
      <c r="AL97" s="70"/>
      <c r="AM97" s="70"/>
      <c r="AN97" s="70"/>
      <c r="AO97" s="70"/>
      <c r="AP97" s="70"/>
      <c r="AQ97" s="70"/>
      <c r="AR97" s="70"/>
      <c r="AS97" s="70"/>
      <c r="AT97" s="70"/>
      <c r="AU97" s="70"/>
      <c r="BP97" s="70"/>
    </row>
    <row r="98" spans="1:68" s="71" customFormat="1" ht="9.6" customHeight="1" thickTop="1" x14ac:dyDescent="0.4">
      <c r="A98" s="70"/>
      <c r="B98" s="103"/>
      <c r="C98" s="428"/>
      <c r="D98" s="429"/>
      <c r="E98" s="429"/>
      <c r="F98" s="430"/>
      <c r="G98" s="430"/>
      <c r="H98" s="431"/>
      <c r="I98" s="431"/>
      <c r="J98" s="431"/>
      <c r="K98" s="431"/>
      <c r="L98" s="431"/>
      <c r="M98" s="431"/>
      <c r="N98" s="431"/>
      <c r="O98" s="431"/>
      <c r="P98" s="431"/>
      <c r="Q98" s="431"/>
      <c r="R98" s="432"/>
      <c r="S98" s="433"/>
      <c r="T98" s="70"/>
      <c r="U98" s="70"/>
      <c r="V98" s="70"/>
      <c r="W98" s="70"/>
      <c r="X98" s="325"/>
      <c r="Y98" s="17"/>
      <c r="Z98" s="17"/>
      <c r="AA98" s="17"/>
      <c r="AB98" s="18"/>
      <c r="AC98" s="18"/>
      <c r="AD98" s="18"/>
      <c r="AE98" s="18"/>
      <c r="AF98" s="28"/>
      <c r="AG98" s="18"/>
      <c r="AH98" s="18"/>
      <c r="AI98" s="18"/>
      <c r="AJ98" s="14"/>
      <c r="AK98" s="513"/>
      <c r="AL98" s="106"/>
      <c r="AM98" s="106"/>
      <c r="AN98" s="103"/>
      <c r="AO98" s="103"/>
      <c r="AP98" s="103"/>
      <c r="AQ98" s="103"/>
      <c r="AR98" s="103"/>
      <c r="AS98" s="103"/>
      <c r="AT98" s="103"/>
      <c r="AU98" s="103"/>
      <c r="BP98" s="70"/>
    </row>
    <row r="99" spans="1:68" ht="15.6" customHeight="1" x14ac:dyDescent="0.25">
      <c r="B99" s="103"/>
      <c r="C99" s="434"/>
      <c r="D99" s="189"/>
      <c r="E99" s="346" t="s">
        <v>77</v>
      </c>
      <c r="F99" s="111"/>
      <c r="G99" s="190"/>
      <c r="H99" s="191"/>
      <c r="I99" s="191"/>
      <c r="J99" s="120" t="s">
        <v>89</v>
      </c>
      <c r="K99" s="109"/>
      <c r="L99" s="111"/>
      <c r="M99" s="111"/>
      <c r="N99" s="111"/>
      <c r="O99" s="111"/>
      <c r="P99" s="111"/>
      <c r="Q99" s="111"/>
      <c r="R99" s="118"/>
      <c r="S99" s="435"/>
      <c r="T99" s="118"/>
      <c r="U99" s="118"/>
      <c r="V99" s="118"/>
      <c r="W99" s="118"/>
      <c r="X99" s="19"/>
      <c r="Y99" s="25"/>
      <c r="Z99" s="17"/>
      <c r="AA99" s="17" t="s">
        <v>63</v>
      </c>
      <c r="AB99" s="326"/>
      <c r="AC99" s="327" t="s">
        <v>48</v>
      </c>
      <c r="AD99" s="328">
        <v>2.8649038582770605</v>
      </c>
      <c r="AE99" s="329"/>
      <c r="AF99" s="329"/>
      <c r="AG99" s="330" t="s">
        <v>47</v>
      </c>
      <c r="AH99" s="331" t="s">
        <v>57</v>
      </c>
      <c r="AI99" s="332"/>
      <c r="AJ99" s="514"/>
      <c r="AK99" s="19"/>
      <c r="AL99" s="106"/>
      <c r="AM99" s="106"/>
      <c r="AN99" s="193"/>
      <c r="AO99" s="193"/>
      <c r="AP99" s="193"/>
      <c r="AQ99" s="193"/>
      <c r="AR99" s="193"/>
      <c r="AS99" s="194"/>
      <c r="AT99" s="195"/>
      <c r="AU99" s="103"/>
    </row>
    <row r="100" spans="1:68" ht="19.2" customHeight="1" thickBot="1" x14ac:dyDescent="0.3">
      <c r="B100" s="103"/>
      <c r="C100" s="434"/>
      <c r="D100" s="109"/>
      <c r="E100" s="591"/>
      <c r="F100" s="592"/>
      <c r="G100" s="109"/>
      <c r="H100" s="109"/>
      <c r="I100" s="109"/>
      <c r="J100" s="196" t="s">
        <v>160</v>
      </c>
      <c r="K100" s="519" t="s">
        <v>63</v>
      </c>
      <c r="L100" s="197"/>
      <c r="M100" s="111"/>
      <c r="N100" s="111"/>
      <c r="O100" s="111"/>
      <c r="P100" s="111"/>
      <c r="Q100" s="111"/>
      <c r="R100" s="111"/>
      <c r="S100" s="436"/>
      <c r="U100" s="537"/>
      <c r="X100" s="19"/>
      <c r="Y100" s="26"/>
      <c r="Z100" s="18"/>
      <c r="AA100" s="18" t="s">
        <v>62</v>
      </c>
      <c r="AB100" s="326"/>
      <c r="AC100" s="327" t="s">
        <v>49</v>
      </c>
      <c r="AD100" s="328">
        <v>2.6436409127684564</v>
      </c>
      <c r="AE100" s="329"/>
      <c r="AF100" s="329"/>
      <c r="AG100" s="333" t="s">
        <v>54</v>
      </c>
      <c r="AH100" s="334">
        <v>0.21</v>
      </c>
      <c r="AI100" s="335"/>
      <c r="AJ100" s="326"/>
      <c r="AK100" s="19"/>
      <c r="AL100" s="103"/>
      <c r="AM100" s="103"/>
      <c r="AN100" s="199"/>
      <c r="AO100" s="103"/>
      <c r="AP100" s="103"/>
      <c r="AQ100" s="200"/>
      <c r="AR100" s="103"/>
      <c r="AS100" s="103"/>
      <c r="AT100" s="201"/>
      <c r="AU100" s="193"/>
    </row>
    <row r="101" spans="1:68" ht="18" customHeight="1" x14ac:dyDescent="0.25">
      <c r="B101" s="103"/>
      <c r="C101" s="434"/>
      <c r="D101" s="109"/>
      <c r="E101" s="593" t="s">
        <v>78</v>
      </c>
      <c r="F101" s="593"/>
      <c r="G101" s="109"/>
      <c r="H101" s="109"/>
      <c r="I101" s="109"/>
      <c r="J101" s="624" t="str">
        <f>IF(K100="Drivmedelsförbrukning","Drivmedel",IF(K100="Körsträcka","Fordonstyp",""))</f>
        <v>Drivmedel</v>
      </c>
      <c r="K101" s="660" t="str">
        <f>IF(K100="Drivmedelsförbrukning","Mängd",IF(K100="Körsträcka","Körsträcka (km)",""))</f>
        <v>Mängd</v>
      </c>
      <c r="L101" s="621" t="s">
        <v>172</v>
      </c>
      <c r="M101" s="622"/>
      <c r="N101" s="622"/>
      <c r="O101" s="623"/>
      <c r="P101" s="634" t="s">
        <v>80</v>
      </c>
      <c r="Q101" s="202"/>
      <c r="R101" s="111"/>
      <c r="S101" s="436"/>
      <c r="X101" s="323"/>
      <c r="Y101" s="18"/>
      <c r="Z101" s="18"/>
      <c r="AA101" s="18"/>
      <c r="AB101" s="326"/>
      <c r="AC101" s="327" t="s">
        <v>50</v>
      </c>
      <c r="AD101" s="328">
        <v>1.1306865546374179</v>
      </c>
      <c r="AE101" s="329"/>
      <c r="AF101" s="329"/>
      <c r="AG101" s="333" t="s">
        <v>145</v>
      </c>
      <c r="AH101" s="334">
        <v>0.22</v>
      </c>
      <c r="AI101" s="335"/>
      <c r="AJ101" s="326"/>
      <c r="AK101" s="19"/>
      <c r="AL101" s="103"/>
      <c r="AM101" s="103"/>
      <c r="AN101" s="193"/>
      <c r="AO101" s="193"/>
      <c r="AP101" s="193"/>
      <c r="AQ101" s="203"/>
      <c r="AR101" s="203"/>
      <c r="AS101" s="203"/>
      <c r="AT101" s="103"/>
      <c r="AU101" s="103"/>
    </row>
    <row r="102" spans="1:68" ht="16.95" customHeight="1" thickBot="1" x14ac:dyDescent="0.3">
      <c r="B102" s="103"/>
      <c r="C102" s="434"/>
      <c r="D102" s="109"/>
      <c r="E102" s="591"/>
      <c r="F102" s="592"/>
      <c r="G102" s="109"/>
      <c r="H102" s="109"/>
      <c r="I102" s="109"/>
      <c r="J102" s="625"/>
      <c r="K102" s="644"/>
      <c r="L102" s="352" t="s">
        <v>81</v>
      </c>
      <c r="M102" s="204"/>
      <c r="N102" s="205"/>
      <c r="O102" s="206" t="s">
        <v>87</v>
      </c>
      <c r="P102" s="635"/>
      <c r="Q102" s="202"/>
      <c r="R102" s="111"/>
      <c r="S102" s="436"/>
      <c r="X102" s="323"/>
      <c r="Y102" s="18"/>
      <c r="Z102" s="18"/>
      <c r="AA102" s="18"/>
      <c r="AB102" s="326"/>
      <c r="AC102" s="327" t="s">
        <v>144</v>
      </c>
      <c r="AD102" s="336">
        <v>0.6946199999999999</v>
      </c>
      <c r="AE102" s="329"/>
      <c r="AF102" s="329"/>
      <c r="AG102" s="333" t="s">
        <v>55</v>
      </c>
      <c r="AH102" s="334">
        <v>0.2</v>
      </c>
      <c r="AI102" s="335"/>
      <c r="AJ102" s="326"/>
      <c r="AK102" s="19"/>
      <c r="AL102" s="103"/>
      <c r="AM102" s="103"/>
      <c r="AN102" s="193"/>
      <c r="AO102" s="193"/>
      <c r="AP102" s="193"/>
      <c r="AQ102" s="203"/>
      <c r="AR102" s="203"/>
      <c r="AS102" s="203"/>
      <c r="AT102" s="103"/>
      <c r="AU102" s="103"/>
    </row>
    <row r="103" spans="1:68" ht="18.600000000000001" customHeight="1" x14ac:dyDescent="0.25">
      <c r="B103" s="103"/>
      <c r="C103" s="434"/>
      <c r="D103" s="109"/>
      <c r="E103" s="346" t="s">
        <v>85</v>
      </c>
      <c r="F103" s="111"/>
      <c r="G103" s="109"/>
      <c r="H103" s="207"/>
      <c r="I103" s="207"/>
      <c r="J103" s="128" t="str">
        <f>IF(K100="Drivmedelsförbrukning","Bensin (liter)",IF(K100="Körsträcka","Personbil (okänd drivmedelsmix)",""))</f>
        <v>Bensin (liter)</v>
      </c>
      <c r="K103" s="275"/>
      <c r="L103" s="208">
        <f>IF($K$100="Drivmedelsförbrukning",AD99,IF($K$100="Körsträcka",AH100,""))</f>
        <v>2.8649038582770605</v>
      </c>
      <c r="M103" s="209"/>
      <c r="N103" s="210"/>
      <c r="O103" s="277"/>
      <c r="P103" s="211">
        <f>IF(O103="",K103*L103,(O103*K103))</f>
        <v>0</v>
      </c>
      <c r="Q103" s="212"/>
      <c r="R103" s="111"/>
      <c r="S103" s="436"/>
      <c r="X103" s="324"/>
      <c r="Y103" s="18"/>
      <c r="Z103" s="18"/>
      <c r="AA103" s="18"/>
      <c r="AB103" s="326"/>
      <c r="AC103" s="327" t="s">
        <v>51</v>
      </c>
      <c r="AD103" s="336">
        <v>1.0857000000000001</v>
      </c>
      <c r="AE103" s="329"/>
      <c r="AF103" s="329"/>
      <c r="AG103" s="333" t="s">
        <v>56</v>
      </c>
      <c r="AH103" s="334">
        <v>0.25</v>
      </c>
      <c r="AI103" s="335"/>
      <c r="AJ103" s="326"/>
      <c r="AK103" s="19"/>
      <c r="AL103" s="103"/>
      <c r="AM103" s="103"/>
      <c r="AN103" s="213"/>
      <c r="AO103" s="103"/>
      <c r="AP103" s="193"/>
      <c r="AQ103" s="214"/>
      <c r="AR103" s="142"/>
      <c r="AS103" s="203"/>
      <c r="AT103" s="103"/>
      <c r="AU103" s="103"/>
    </row>
    <row r="104" spans="1:68" ht="16.2" customHeight="1" thickBot="1" x14ac:dyDescent="0.3">
      <c r="B104" s="103"/>
      <c r="C104" s="434"/>
      <c r="D104" s="109"/>
      <c r="E104" s="617"/>
      <c r="F104" s="618"/>
      <c r="G104" s="111"/>
      <c r="H104" s="111"/>
      <c r="I104" s="111"/>
      <c r="J104" s="128" t="str">
        <f>IF(K100="Drivmedelsförbrukning","Diesel (liter)",IF(K100="Körsträcka","Personbil bensin (inkl elhybrid)",""))</f>
        <v>Diesel (liter)</v>
      </c>
      <c r="K104" s="276"/>
      <c r="L104" s="215">
        <f>IF($K$100="Drivmedelsförbrukning",AD100,IF($K$100="Körsträcka",AH101,""))</f>
        <v>2.6436409127684564</v>
      </c>
      <c r="M104" s="216"/>
      <c r="N104" s="205"/>
      <c r="O104" s="278"/>
      <c r="P104" s="217">
        <f t="shared" ref="P104:P106" si="0">IF(O104="",K104*L104,(O104*K104))</f>
        <v>0</v>
      </c>
      <c r="Q104" s="212"/>
      <c r="R104" s="111"/>
      <c r="S104" s="436"/>
      <c r="X104" s="324"/>
      <c r="Y104" s="18"/>
      <c r="Z104" s="18"/>
      <c r="AA104" s="18"/>
      <c r="AB104" s="326"/>
      <c r="AC104" s="327" t="s">
        <v>45</v>
      </c>
      <c r="AD104" s="336">
        <v>0.38263321050583665</v>
      </c>
      <c r="AE104" s="329"/>
      <c r="AF104" s="329"/>
      <c r="AG104" s="333" t="s">
        <v>146</v>
      </c>
      <c r="AH104" s="334">
        <v>0.05</v>
      </c>
      <c r="AI104" s="335"/>
      <c r="AJ104" s="326"/>
      <c r="AK104" s="19"/>
      <c r="AL104" s="103"/>
      <c r="AM104" s="103"/>
      <c r="AN104" s="193"/>
      <c r="AO104" s="103"/>
      <c r="AP104" s="193"/>
      <c r="AQ104" s="203"/>
      <c r="AR104" s="203"/>
      <c r="AS104" s="203"/>
      <c r="AT104" s="103"/>
      <c r="AU104" s="103"/>
    </row>
    <row r="105" spans="1:68" ht="17.399999999999999" customHeight="1" thickBot="1" x14ac:dyDescent="0.3">
      <c r="B105" s="103"/>
      <c r="C105" s="434"/>
      <c r="D105" s="109"/>
      <c r="E105" s="111"/>
      <c r="F105" s="111"/>
      <c r="G105" s="111"/>
      <c r="H105" s="111"/>
      <c r="I105" s="111"/>
      <c r="J105" s="128" t="str">
        <f>IF(K100="Drivmedelsförbrukning","E85 (liter)",IF(K100="Körsträcka","Personbil diesel",""))</f>
        <v>E85 (liter)</v>
      </c>
      <c r="K105" s="276"/>
      <c r="L105" s="215">
        <f>IF($K$100="Drivmedelsförbrukning",AD101,IF($K$100="Körsträcka",AH102,""))</f>
        <v>1.1306865546374179</v>
      </c>
      <c r="M105" s="205"/>
      <c r="N105" s="205"/>
      <c r="O105" s="278"/>
      <c r="P105" s="217">
        <f t="shared" si="0"/>
        <v>0</v>
      </c>
      <c r="Q105" s="212"/>
      <c r="R105" s="111"/>
      <c r="S105" s="436"/>
      <c r="X105" s="324"/>
      <c r="Y105" s="27" t="b">
        <v>0</v>
      </c>
      <c r="Z105" s="18"/>
      <c r="AA105" s="18"/>
      <c r="AB105" s="326"/>
      <c r="AC105" s="327" t="s">
        <v>52</v>
      </c>
      <c r="AD105" s="337">
        <v>0.44638898356935153</v>
      </c>
      <c r="AE105" s="329"/>
      <c r="AF105" s="329"/>
      <c r="AG105" s="333" t="s">
        <v>147</v>
      </c>
      <c r="AH105" s="338">
        <v>0.02</v>
      </c>
      <c r="AI105" s="335"/>
      <c r="AJ105" s="326"/>
      <c r="AK105" s="19"/>
      <c r="AL105" s="103"/>
      <c r="AM105" s="103"/>
      <c r="AN105" s="214"/>
      <c r="AO105" s="103"/>
      <c r="AP105" s="103"/>
      <c r="AQ105" s="214"/>
      <c r="AR105" s="142"/>
      <c r="AS105" s="103"/>
      <c r="AT105" s="103"/>
      <c r="AU105" s="103"/>
    </row>
    <row r="106" spans="1:68" ht="28.2" customHeight="1" thickBot="1" x14ac:dyDescent="0.3">
      <c r="B106" s="103"/>
      <c r="C106" s="434"/>
      <c r="D106" s="109"/>
      <c r="E106" s="602" t="s">
        <v>133</v>
      </c>
      <c r="F106" s="602"/>
      <c r="G106" s="111"/>
      <c r="H106" s="111"/>
      <c r="I106" s="111"/>
      <c r="J106" s="128" t="str">
        <f>IF(K100="Drivmedelsförbrukning","FAME/RME (liter)",IF(K100="Körsträcka","Personbil E85/bensin",""))</f>
        <v>FAME/RME (liter)</v>
      </c>
      <c r="K106" s="276"/>
      <c r="L106" s="215">
        <f>IF($K$100="Drivmedelsförbrukning",AD103,IF($K$100="Körsträcka",AH103,""))</f>
        <v>1.0857000000000001</v>
      </c>
      <c r="M106" s="205"/>
      <c r="N106" s="216" t="s">
        <v>82</v>
      </c>
      <c r="O106" s="278"/>
      <c r="P106" s="217">
        <f t="shared" si="0"/>
        <v>0</v>
      </c>
      <c r="Q106" s="212"/>
      <c r="R106" s="111"/>
      <c r="S106" s="436"/>
      <c r="X106" s="324"/>
      <c r="Y106" s="20"/>
      <c r="Z106" s="20"/>
      <c r="AA106" s="20"/>
      <c r="AB106" s="20"/>
      <c r="AC106" s="339" t="s">
        <v>46</v>
      </c>
      <c r="AD106" s="340">
        <v>2.67</v>
      </c>
      <c r="AE106" s="329"/>
      <c r="AF106" s="329"/>
      <c r="AG106" s="341" t="s">
        <v>148</v>
      </c>
      <c r="AH106" s="342">
        <v>0.12</v>
      </c>
      <c r="AI106" s="335"/>
      <c r="AJ106" s="326"/>
      <c r="AK106" s="19"/>
      <c r="AL106" s="588"/>
      <c r="AM106" s="588"/>
      <c r="AN106" s="588"/>
      <c r="AO106" s="588"/>
      <c r="AP106" s="588"/>
      <c r="AQ106" s="588"/>
      <c r="AR106" s="588"/>
      <c r="AS106" s="588"/>
      <c r="AT106" s="588"/>
      <c r="AU106" s="588"/>
    </row>
    <row r="107" spans="1:68" ht="16.2" customHeight="1" x14ac:dyDescent="0.25">
      <c r="B107" s="103"/>
      <c r="C107" s="434"/>
      <c r="D107" s="109"/>
      <c r="E107" s="111"/>
      <c r="F107" s="111"/>
      <c r="G107" s="111"/>
      <c r="H107" s="111"/>
      <c r="I107" s="111"/>
      <c r="J107" s="128" t="str">
        <f>IF(K100="Drivmedelsförbrukning","HVO100 (liter)",IF(K100="Körsträcka","Personbil Bifuel (gas+bensin)",""))</f>
        <v>HVO100 (liter)</v>
      </c>
      <c r="K107" s="276"/>
      <c r="L107" s="215">
        <f>IF($K$100="Drivmedelsförbrukning",AD102,IF($K$100="Körsträcka",AH104,""))</f>
        <v>0.6946199999999999</v>
      </c>
      <c r="M107" s="205"/>
      <c r="N107" s="216"/>
      <c r="O107" s="278"/>
      <c r="P107" s="217">
        <f>IF(O107="",K107*L107,(O107*K107))</f>
        <v>0</v>
      </c>
      <c r="Q107" s="212"/>
      <c r="R107" s="111"/>
      <c r="S107" s="436"/>
      <c r="X107" s="324"/>
      <c r="Y107" s="20"/>
      <c r="Z107" s="20"/>
      <c r="AA107" s="20"/>
      <c r="AB107" s="20"/>
      <c r="AC107" s="523" t="s">
        <v>173</v>
      </c>
      <c r="AD107" s="522">
        <v>5.3999999999999999E-2</v>
      </c>
      <c r="AF107" s="343"/>
      <c r="AG107" s="341" t="s">
        <v>149</v>
      </c>
      <c r="AH107" s="342">
        <v>0.09</v>
      </c>
      <c r="AI107" s="335"/>
      <c r="AJ107" s="326"/>
      <c r="AK107" s="19"/>
      <c r="AL107" s="218"/>
      <c r="AM107" s="218"/>
      <c r="AN107" s="218"/>
      <c r="AO107" s="218"/>
      <c r="AP107" s="218"/>
      <c r="AQ107" s="218"/>
      <c r="AR107" s="218"/>
      <c r="AS107" s="218"/>
      <c r="AT107" s="218"/>
      <c r="AU107" s="218"/>
    </row>
    <row r="108" spans="1:68" ht="16.2" customHeight="1" x14ac:dyDescent="0.25">
      <c r="B108" s="103"/>
      <c r="C108" s="434"/>
      <c r="D108" s="109"/>
      <c r="E108" s="346" t="s">
        <v>79</v>
      </c>
      <c r="F108" s="111"/>
      <c r="G108" s="111"/>
      <c r="H108" s="111"/>
      <c r="I108" s="111"/>
      <c r="J108" s="128" t="str">
        <f>IF(K100="Drivmedelsförbrukning","Biogas (kubikmeter)",IF(K100="Körsträcka","Elbil",""))</f>
        <v>Biogas (kubikmeter)</v>
      </c>
      <c r="K108" s="276"/>
      <c r="L108" s="215">
        <f>IF($K$100="Drivmedelsförbrukning",AD104,IF($K$100="Körsträcka",AH105,""))</f>
        <v>0.38263321050583665</v>
      </c>
      <c r="M108" s="216"/>
      <c r="N108" s="205"/>
      <c r="O108" s="278"/>
      <c r="P108" s="217">
        <f>IF(O108="",K108*L108,(O108*K108))</f>
        <v>0</v>
      </c>
      <c r="Q108" s="212"/>
      <c r="R108" s="111"/>
      <c r="S108" s="436"/>
      <c r="X108" s="324"/>
      <c r="Y108" s="20"/>
      <c r="Z108" s="20"/>
      <c r="AA108" s="20"/>
      <c r="AB108" s="20"/>
      <c r="AC108" s="523" t="s">
        <v>174</v>
      </c>
      <c r="AD108" s="522">
        <v>0.02</v>
      </c>
      <c r="AE108" s="20"/>
      <c r="AF108" s="20"/>
      <c r="AJ108" s="14"/>
      <c r="AK108" s="19"/>
      <c r="AL108" s="218"/>
      <c r="AM108" s="218"/>
      <c r="AN108" s="218"/>
      <c r="AO108" s="218"/>
      <c r="AP108" s="218"/>
      <c r="AQ108" s="218"/>
      <c r="AR108" s="218"/>
      <c r="AS108" s="218"/>
      <c r="AT108" s="218"/>
      <c r="AU108" s="218"/>
    </row>
    <row r="109" spans="1:68" ht="20.399999999999999" customHeight="1" x14ac:dyDescent="0.25">
      <c r="B109" s="103"/>
      <c r="C109" s="434"/>
      <c r="D109" s="109"/>
      <c r="E109" s="589" t="str">
        <f>IF(Y105=TRUE,P113,"")</f>
        <v/>
      </c>
      <c r="F109" s="590"/>
      <c r="G109" s="109"/>
      <c r="H109" s="109"/>
      <c r="I109" s="109"/>
      <c r="J109" s="128" t="str">
        <f>IF(K100="Drivmedelsförbrukning","Fordonsgas (kubikmeter)",IF(K100="Körsträcka","Laddhybrid bensin",""))</f>
        <v>Fordonsgas (kubikmeter)</v>
      </c>
      <c r="K109" s="276"/>
      <c r="L109" s="215">
        <f>IF($K$100="Drivmedelsförbrukning",AD105,IF($K$100="Körsträcka",AH106,""))</f>
        <v>0.44638898356935153</v>
      </c>
      <c r="M109" s="216" t="s">
        <v>82</v>
      </c>
      <c r="N109" s="205"/>
      <c r="O109" s="278"/>
      <c r="P109" s="217">
        <f>IF(O109="",K109*L109,(O109*K109))</f>
        <v>0</v>
      </c>
      <c r="Q109" s="212"/>
      <c r="R109" s="111"/>
      <c r="S109" s="436"/>
      <c r="X109" s="324"/>
      <c r="Y109" s="20"/>
      <c r="Z109" s="20"/>
      <c r="AA109" s="20"/>
      <c r="AB109" s="20"/>
      <c r="AC109" s="20"/>
      <c r="AD109" s="20"/>
      <c r="AE109" s="20"/>
      <c r="AF109" s="20"/>
      <c r="AG109" s="20"/>
      <c r="AH109" s="20"/>
      <c r="AI109" s="20"/>
      <c r="AJ109" s="14"/>
      <c r="AK109" s="19"/>
      <c r="AL109" s="218"/>
      <c r="AM109" s="218"/>
      <c r="AN109" s="218"/>
      <c r="AO109" s="218"/>
      <c r="AP109" s="218"/>
      <c r="AQ109" s="218"/>
      <c r="AR109" s="218"/>
      <c r="AS109" s="218"/>
      <c r="AT109" s="218"/>
      <c r="AU109" s="218"/>
    </row>
    <row r="110" spans="1:68" ht="20.399999999999999" customHeight="1" x14ac:dyDescent="0.25">
      <c r="B110" s="103"/>
      <c r="C110" s="434"/>
      <c r="D110" s="109"/>
      <c r="E110" s="109"/>
      <c r="F110" s="109"/>
      <c r="G110" s="109"/>
      <c r="H110" s="109"/>
      <c r="I110" s="109"/>
      <c r="J110" s="128" t="str">
        <f>IF(K100="Drivmedelsförbrukning","Naturgas (kubikmeter)",IF(K100="Körsträcka","Laddhybrid diesel",""))</f>
        <v>Naturgas (kubikmeter)</v>
      </c>
      <c r="K110" s="276"/>
      <c r="L110" s="215">
        <f>IF($K$100="Drivmedelsförbrukning",AD106,IF($K$100="Körsträcka",AH107,""))</f>
        <v>2.67</v>
      </c>
      <c r="M110" s="216"/>
      <c r="N110" s="216"/>
      <c r="O110" s="278"/>
      <c r="P110" s="217">
        <f>IF(O110="",K110*L110,(O110*K110))</f>
        <v>0</v>
      </c>
      <c r="Q110" s="111"/>
      <c r="R110" s="220"/>
      <c r="S110" s="436"/>
      <c r="X110" s="324"/>
      <c r="Y110" s="20"/>
      <c r="Z110" s="20"/>
      <c r="AA110" s="20"/>
      <c r="AB110" s="20"/>
      <c r="AC110" s="20"/>
      <c r="AD110" s="20"/>
      <c r="AE110" s="20"/>
      <c r="AF110" s="20"/>
      <c r="AG110" s="20"/>
      <c r="AH110" s="20"/>
      <c r="AI110" s="20"/>
      <c r="AJ110" s="14"/>
      <c r="AK110" s="19"/>
      <c r="AL110" s="218"/>
      <c r="AM110" s="218"/>
      <c r="AN110" s="218"/>
      <c r="AO110" s="218"/>
      <c r="AP110" s="218"/>
      <c r="AQ110" s="218"/>
      <c r="AR110" s="218"/>
      <c r="AS110" s="218"/>
      <c r="AT110" s="218"/>
      <c r="AU110" s="218"/>
    </row>
    <row r="111" spans="1:68" ht="20.399999999999999" customHeight="1" x14ac:dyDescent="0.25">
      <c r="B111" s="103"/>
      <c r="C111" s="434"/>
      <c r="D111" s="109"/>
      <c r="E111" s="109"/>
      <c r="F111" s="109"/>
      <c r="G111" s="109"/>
      <c r="H111" s="109"/>
      <c r="I111" s="109"/>
      <c r="J111" s="128" t="str">
        <f>IF(K100="Drivmedelsförbrukning","El - svensk mix (kWh)",IF(K100="Körsträcka","",""))</f>
        <v>El - svensk mix (kWh)</v>
      </c>
      <c r="K111" s="276"/>
      <c r="L111" s="215">
        <f>IF($K$100="Drivmedelsförbrukning",AD107,IF($K$100="Körsträcka","",""))</f>
        <v>5.3999999999999999E-2</v>
      </c>
      <c r="M111" s="216" t="s">
        <v>82</v>
      </c>
      <c r="N111" s="216"/>
      <c r="O111" s="278"/>
      <c r="P111" s="217">
        <f>IF(K100="Körsträcka","",(IF(O111="",K111*L111,(O111*K111))))</f>
        <v>0</v>
      </c>
      <c r="Q111" s="111"/>
      <c r="R111" s="220"/>
      <c r="S111" s="436"/>
      <c r="X111" s="324"/>
      <c r="Y111" s="20"/>
      <c r="Z111" s="20"/>
      <c r="AA111" s="20"/>
      <c r="AB111" s="20"/>
      <c r="AC111" s="20"/>
      <c r="AD111" s="20"/>
      <c r="AE111" s="20"/>
      <c r="AF111" s="20"/>
      <c r="AG111" s="20"/>
      <c r="AH111" s="20"/>
      <c r="AI111" s="20"/>
      <c r="AJ111" s="14"/>
      <c r="AK111" s="19"/>
      <c r="AL111" s="512"/>
      <c r="AM111" s="512"/>
      <c r="AN111" s="512"/>
      <c r="AO111" s="512"/>
      <c r="AP111" s="512"/>
      <c r="AQ111" s="512"/>
      <c r="AR111" s="512"/>
      <c r="AS111" s="512"/>
      <c r="AT111" s="512"/>
      <c r="AU111" s="512"/>
    </row>
    <row r="112" spans="1:68" ht="20.399999999999999" customHeight="1" thickBot="1" x14ac:dyDescent="0.3">
      <c r="B112" s="103"/>
      <c r="C112" s="434"/>
      <c r="D112" s="109"/>
      <c r="E112" s="109"/>
      <c r="F112" s="109"/>
      <c r="G112" s="109"/>
      <c r="H112" s="109"/>
      <c r="I112" s="109"/>
      <c r="J112" s="538" t="str">
        <f>IF(K100="Drivmedelsförbrukning","El - ursprungsmärkt förnybar (kWh)",IF(K100="Körsträcka","",""))</f>
        <v>El - ursprungsmärkt förnybar (kWh)</v>
      </c>
      <c r="K112" s="539"/>
      <c r="L112" s="540">
        <f>IF($K$100="Drivmedelsförbrukning",AD108,IF($K$100="Körsträcka","",""))</f>
        <v>0.02</v>
      </c>
      <c r="M112" s="541" t="s">
        <v>82</v>
      </c>
      <c r="N112" s="542"/>
      <c r="O112" s="278"/>
      <c r="P112" s="217">
        <f>IF(K100="Körsträcka","",(IF(O112="",K112*L112,(O112*K112))))</f>
        <v>0</v>
      </c>
      <c r="Q112" s="111"/>
      <c r="R112" s="220"/>
      <c r="S112" s="436"/>
      <c r="X112" s="324"/>
      <c r="Y112" s="20"/>
      <c r="Z112" s="20"/>
      <c r="AA112" s="20"/>
      <c r="AB112" s="20"/>
      <c r="AC112" s="20"/>
      <c r="AD112" s="20"/>
      <c r="AE112" s="20"/>
      <c r="AF112" s="20"/>
      <c r="AG112" s="20"/>
      <c r="AH112" s="20"/>
      <c r="AI112" s="20"/>
      <c r="AJ112" s="14"/>
      <c r="AK112" s="19"/>
      <c r="AL112" s="512"/>
      <c r="AM112" s="512"/>
      <c r="AN112" s="512"/>
      <c r="AO112" s="512"/>
      <c r="AP112" s="512"/>
      <c r="AQ112" s="512"/>
      <c r="AR112" s="512"/>
      <c r="AS112" s="512"/>
      <c r="AT112" s="512"/>
      <c r="AU112" s="512"/>
    </row>
    <row r="113" spans="1:68" ht="14.4" thickBot="1" x14ac:dyDescent="0.3">
      <c r="B113" s="103"/>
      <c r="C113" s="434"/>
      <c r="D113" s="109"/>
      <c r="E113" s="109"/>
      <c r="F113" s="109"/>
      <c r="G113" s="109"/>
      <c r="H113" s="109"/>
      <c r="I113" s="109"/>
      <c r="J113" s="554" t="s">
        <v>176</v>
      </c>
      <c r="K113" s="554"/>
      <c r="L113" s="554"/>
      <c r="M113" s="111"/>
      <c r="N113" s="111"/>
      <c r="O113" s="353" t="s">
        <v>84</v>
      </c>
      <c r="P113" s="221">
        <f>SUM(P103:P112)</f>
        <v>0</v>
      </c>
      <c r="Q113" s="109"/>
      <c r="R113" s="111"/>
      <c r="S113" s="436"/>
      <c r="X113" s="322"/>
      <c r="AC113" s="13"/>
      <c r="AD113" s="13"/>
      <c r="AE113" s="13"/>
      <c r="AF113" s="13"/>
      <c r="AG113" s="13"/>
      <c r="AH113" s="13"/>
      <c r="AI113" s="13"/>
      <c r="AJ113" s="14"/>
      <c r="AK113" s="14"/>
    </row>
    <row r="114" spans="1:68" x14ac:dyDescent="0.25">
      <c r="B114" s="103"/>
      <c r="C114" s="434"/>
      <c r="D114" s="109"/>
      <c r="E114" s="109"/>
      <c r="F114" s="109"/>
      <c r="G114" s="109"/>
      <c r="H114" s="109"/>
      <c r="I114" s="109"/>
      <c r="J114" s="554"/>
      <c r="K114" s="554"/>
      <c r="L114" s="554"/>
      <c r="M114" s="109"/>
      <c r="N114" s="111"/>
      <c r="O114" s="111"/>
      <c r="P114" s="109"/>
      <c r="Q114" s="109"/>
      <c r="R114" s="111"/>
      <c r="S114" s="436"/>
      <c r="X114" s="322"/>
      <c r="AC114" s="13"/>
      <c r="AD114" s="13"/>
      <c r="AE114" s="13"/>
      <c r="AF114" s="13"/>
      <c r="AG114" s="13"/>
      <c r="AH114" s="13"/>
      <c r="AI114" s="13"/>
      <c r="AJ114" s="14"/>
      <c r="AK114" s="14"/>
    </row>
    <row r="115" spans="1:68" ht="14.4" thickBot="1" x14ac:dyDescent="0.3">
      <c r="B115" s="103"/>
      <c r="C115" s="437"/>
      <c r="D115" s="438"/>
      <c r="E115" s="438"/>
      <c r="F115" s="438"/>
      <c r="G115" s="438"/>
      <c r="H115" s="439"/>
      <c r="I115" s="439"/>
      <c r="J115" s="439"/>
      <c r="K115" s="439"/>
      <c r="L115" s="439"/>
      <c r="M115" s="439"/>
      <c r="N115" s="439"/>
      <c r="O115" s="439"/>
      <c r="P115" s="439"/>
      <c r="Q115" s="439"/>
      <c r="R115" s="440"/>
      <c r="S115" s="441"/>
      <c r="X115" s="322"/>
      <c r="AC115" s="13"/>
      <c r="AD115" s="13"/>
      <c r="AE115" s="13"/>
      <c r="AF115" s="13"/>
      <c r="AG115" s="13"/>
      <c r="AH115" s="13"/>
      <c r="AI115" s="13"/>
      <c r="AJ115" s="14"/>
      <c r="AK115" s="14"/>
    </row>
    <row r="116" spans="1:68" ht="14.4" thickTop="1" x14ac:dyDescent="0.25">
      <c r="B116" s="103"/>
      <c r="C116" s="109"/>
      <c r="D116" s="109"/>
      <c r="E116" s="109"/>
      <c r="F116" s="109"/>
      <c r="G116" s="109"/>
      <c r="H116" s="118"/>
      <c r="I116" s="118"/>
      <c r="J116" s="118"/>
      <c r="K116" s="118"/>
      <c r="L116" s="118"/>
      <c r="M116" s="118"/>
      <c r="N116" s="118"/>
      <c r="O116" s="118"/>
      <c r="P116" s="118"/>
      <c r="Q116" s="118"/>
      <c r="R116" s="111"/>
      <c r="S116" s="111"/>
      <c r="X116" s="322"/>
      <c r="AC116" s="13"/>
      <c r="AD116" s="13"/>
      <c r="AE116" s="13"/>
      <c r="AF116" s="13"/>
      <c r="AG116" s="13"/>
      <c r="AH116" s="13"/>
      <c r="AI116" s="13"/>
      <c r="AJ116" s="14"/>
      <c r="AK116" s="14"/>
    </row>
    <row r="117" spans="1:68" s="363" customFormat="1" ht="19.350000000000001" customHeight="1" thickBot="1" x14ac:dyDescent="0.45">
      <c r="C117" s="245" t="s">
        <v>71</v>
      </c>
      <c r="D117" s="246"/>
      <c r="E117" s="246"/>
      <c r="F117" s="364"/>
      <c r="G117" s="247" t="s">
        <v>8</v>
      </c>
      <c r="H117" s="365"/>
      <c r="I117" s="365"/>
      <c r="J117" s="365"/>
      <c r="K117" s="365"/>
      <c r="L117" s="365"/>
      <c r="M117" s="365"/>
      <c r="N117" s="365"/>
      <c r="O117" s="365"/>
      <c r="P117" s="365"/>
      <c r="Q117" s="365"/>
      <c r="X117" s="366"/>
      <c r="Y117" s="367"/>
      <c r="Z117" s="367"/>
      <c r="AA117" s="367"/>
      <c r="AB117" s="367"/>
      <c r="AC117" s="367"/>
      <c r="AD117" s="367"/>
      <c r="AE117" s="367"/>
      <c r="AF117" s="367"/>
      <c r="AG117" s="367"/>
      <c r="AH117" s="367"/>
      <c r="AI117" s="367"/>
      <c r="AJ117" s="367"/>
      <c r="AK117" s="367"/>
    </row>
    <row r="118" spans="1:68" s="71" customFormat="1" ht="9.6" customHeight="1" thickTop="1" x14ac:dyDescent="0.4">
      <c r="A118" s="70"/>
      <c r="B118" s="103"/>
      <c r="C118" s="248"/>
      <c r="D118" s="249"/>
      <c r="E118" s="249"/>
      <c r="F118" s="250"/>
      <c r="G118" s="250"/>
      <c r="H118" s="251"/>
      <c r="I118" s="251"/>
      <c r="J118" s="251"/>
      <c r="K118" s="251"/>
      <c r="L118" s="251"/>
      <c r="M118" s="251"/>
      <c r="N118" s="251"/>
      <c r="O118" s="251"/>
      <c r="P118" s="251"/>
      <c r="Q118" s="251"/>
      <c r="R118" s="252"/>
      <c r="S118" s="253"/>
      <c r="T118" s="70"/>
      <c r="U118" s="70"/>
      <c r="V118" s="70"/>
      <c r="W118" s="70"/>
      <c r="X118" s="325"/>
      <c r="Y118" s="17"/>
      <c r="Z118" s="17"/>
      <c r="AA118" s="17"/>
      <c r="AB118" s="18"/>
      <c r="AC118" s="18"/>
      <c r="AD118" s="18"/>
      <c r="AE118" s="18"/>
      <c r="AF118" s="28"/>
      <c r="AG118" s="18"/>
      <c r="AH118" s="18"/>
      <c r="AI118" s="18"/>
      <c r="AJ118" s="14"/>
      <c r="AK118" s="513"/>
      <c r="AL118" s="106"/>
      <c r="AM118" s="106"/>
      <c r="AN118" s="103"/>
      <c r="AO118" s="103"/>
      <c r="AP118" s="103"/>
      <c r="AQ118" s="103"/>
      <c r="AR118" s="103"/>
      <c r="AS118" s="103"/>
      <c r="AT118" s="103"/>
      <c r="AU118" s="103"/>
      <c r="BP118" s="70"/>
    </row>
    <row r="119" spans="1:68" ht="15.6" customHeight="1" x14ac:dyDescent="0.25">
      <c r="B119" s="103"/>
      <c r="C119" s="254"/>
      <c r="D119" s="189"/>
      <c r="E119" s="346" t="s">
        <v>77</v>
      </c>
      <c r="F119" s="111"/>
      <c r="G119" s="190"/>
      <c r="H119" s="191"/>
      <c r="I119" s="191"/>
      <c r="J119" s="120" t="s">
        <v>89</v>
      </c>
      <c r="K119" s="109"/>
      <c r="L119" s="111"/>
      <c r="M119" s="111"/>
      <c r="N119" s="111"/>
      <c r="O119" s="111"/>
      <c r="P119" s="111"/>
      <c r="Q119" s="111"/>
      <c r="R119" s="118"/>
      <c r="S119" s="255"/>
      <c r="T119" s="118"/>
      <c r="U119" s="118"/>
      <c r="V119" s="118"/>
      <c r="W119" s="118"/>
      <c r="X119" s="19"/>
      <c r="Y119" s="25"/>
      <c r="Z119" s="17"/>
      <c r="AA119" s="17" t="s">
        <v>63</v>
      </c>
      <c r="AB119" s="326"/>
      <c r="AC119" s="327" t="s">
        <v>48</v>
      </c>
      <c r="AD119" s="328">
        <v>2.8649038582770605</v>
      </c>
      <c r="AE119" s="329"/>
      <c r="AF119" s="329"/>
      <c r="AG119" s="330" t="s">
        <v>47</v>
      </c>
      <c r="AH119" s="331" t="s">
        <v>57</v>
      </c>
      <c r="AI119" s="332"/>
      <c r="AJ119" s="514"/>
      <c r="AK119" s="19"/>
      <c r="AL119" s="106"/>
      <c r="AM119" s="106"/>
      <c r="AN119" s="193"/>
      <c r="AO119" s="193"/>
      <c r="AP119" s="193"/>
      <c r="AQ119" s="193"/>
      <c r="AR119" s="193"/>
      <c r="AS119" s="194"/>
      <c r="AT119" s="195"/>
      <c r="AU119" s="103"/>
    </row>
    <row r="120" spans="1:68" ht="19.2" customHeight="1" thickBot="1" x14ac:dyDescent="0.3">
      <c r="B120" s="103"/>
      <c r="C120" s="254"/>
      <c r="D120" s="109"/>
      <c r="E120" s="591"/>
      <c r="F120" s="592"/>
      <c r="G120" s="109"/>
      <c r="H120" s="109"/>
      <c r="I120" s="109"/>
      <c r="J120" s="196" t="s">
        <v>161</v>
      </c>
      <c r="K120" s="515" t="s">
        <v>63</v>
      </c>
      <c r="L120" s="197"/>
      <c r="M120" s="111"/>
      <c r="N120" s="111"/>
      <c r="O120" s="111"/>
      <c r="P120" s="111"/>
      <c r="Q120" s="111"/>
      <c r="R120" s="111"/>
      <c r="S120" s="256"/>
      <c r="X120" s="19"/>
      <c r="Y120" s="26"/>
      <c r="Z120" s="18"/>
      <c r="AA120" s="18" t="s">
        <v>62</v>
      </c>
      <c r="AB120" s="326"/>
      <c r="AC120" s="327" t="s">
        <v>49</v>
      </c>
      <c r="AD120" s="328">
        <v>2.6436409127684564</v>
      </c>
      <c r="AE120" s="329"/>
      <c r="AF120" s="329"/>
      <c r="AG120" s="333" t="s">
        <v>54</v>
      </c>
      <c r="AH120" s="334">
        <v>0.21</v>
      </c>
      <c r="AI120" s="335"/>
      <c r="AJ120" s="326"/>
      <c r="AK120" s="19"/>
      <c r="AL120" s="103"/>
      <c r="AM120" s="103"/>
      <c r="AN120" s="199"/>
      <c r="AO120" s="103"/>
      <c r="AP120" s="103"/>
      <c r="AQ120" s="200"/>
      <c r="AR120" s="103"/>
      <c r="AS120" s="103"/>
      <c r="AT120" s="201"/>
      <c r="AU120" s="193"/>
    </row>
    <row r="121" spans="1:68" ht="18" customHeight="1" x14ac:dyDescent="0.25">
      <c r="B121" s="103"/>
      <c r="C121" s="254"/>
      <c r="D121" s="109"/>
      <c r="E121" s="593" t="s">
        <v>78</v>
      </c>
      <c r="F121" s="593"/>
      <c r="G121" s="109"/>
      <c r="H121" s="109"/>
      <c r="I121" s="109"/>
      <c r="J121" s="636" t="str">
        <f>IF(K120="Drivmedelsförbrukning","Drivmedel",IF(K120="Körsträcka","Fordonstyp",""))</f>
        <v>Drivmedel</v>
      </c>
      <c r="K121" s="638" t="str">
        <f>IF(K120="Drivmedelsförbrukning","Mängd",IF(K120="Körsträcka","Körsträcka (km)",""))</f>
        <v>Mängd</v>
      </c>
      <c r="L121" s="621" t="s">
        <v>172</v>
      </c>
      <c r="M121" s="622"/>
      <c r="N121" s="622"/>
      <c r="O121" s="623"/>
      <c r="P121" s="634" t="s">
        <v>80</v>
      </c>
      <c r="Q121" s="202"/>
      <c r="R121" s="111"/>
      <c r="S121" s="256"/>
      <c r="X121" s="323"/>
      <c r="Y121" s="18"/>
      <c r="Z121" s="18"/>
      <c r="AA121" s="18"/>
      <c r="AB121" s="326"/>
      <c r="AC121" s="327" t="s">
        <v>50</v>
      </c>
      <c r="AD121" s="328">
        <v>1.1306865546374179</v>
      </c>
      <c r="AE121" s="329"/>
      <c r="AF121" s="329"/>
      <c r="AG121" s="333" t="s">
        <v>145</v>
      </c>
      <c r="AH121" s="334">
        <v>0.22</v>
      </c>
      <c r="AI121" s="335"/>
      <c r="AJ121" s="326"/>
      <c r="AK121" s="19"/>
      <c r="AL121" s="103"/>
      <c r="AM121" s="103"/>
      <c r="AN121" s="193"/>
      <c r="AO121" s="193"/>
      <c r="AP121" s="193"/>
      <c r="AQ121" s="203"/>
      <c r="AR121" s="203"/>
      <c r="AS121" s="203"/>
      <c r="AT121" s="103"/>
      <c r="AU121" s="103"/>
    </row>
    <row r="122" spans="1:68" ht="16.95" customHeight="1" thickBot="1" x14ac:dyDescent="0.3">
      <c r="B122" s="103"/>
      <c r="C122" s="254"/>
      <c r="D122" s="109"/>
      <c r="E122" s="591"/>
      <c r="F122" s="592"/>
      <c r="G122" s="109"/>
      <c r="H122" s="109"/>
      <c r="I122" s="109"/>
      <c r="J122" s="637"/>
      <c r="K122" s="639"/>
      <c r="L122" s="352" t="s">
        <v>81</v>
      </c>
      <c r="M122" s="204"/>
      <c r="N122" s="205"/>
      <c r="O122" s="206" t="s">
        <v>87</v>
      </c>
      <c r="P122" s="635"/>
      <c r="Q122" s="202"/>
      <c r="R122" s="111"/>
      <c r="S122" s="256"/>
      <c r="X122" s="323"/>
      <c r="Y122" s="18"/>
      <c r="Z122" s="18"/>
      <c r="AA122" s="18"/>
      <c r="AB122" s="326"/>
      <c r="AC122" s="327" t="s">
        <v>144</v>
      </c>
      <c r="AD122" s="336">
        <v>0.6946199999999999</v>
      </c>
      <c r="AE122" s="329"/>
      <c r="AF122" s="329"/>
      <c r="AG122" s="333" t="s">
        <v>55</v>
      </c>
      <c r="AH122" s="334">
        <v>0.2</v>
      </c>
      <c r="AI122" s="335"/>
      <c r="AJ122" s="326"/>
      <c r="AK122" s="19"/>
      <c r="AL122" s="103"/>
      <c r="AM122" s="103"/>
      <c r="AN122" s="193"/>
      <c r="AO122" s="193"/>
      <c r="AP122" s="193"/>
      <c r="AQ122" s="203"/>
      <c r="AR122" s="203"/>
      <c r="AS122" s="203"/>
      <c r="AT122" s="103"/>
      <c r="AU122" s="103"/>
    </row>
    <row r="123" spans="1:68" ht="18.600000000000001" customHeight="1" x14ac:dyDescent="0.25">
      <c r="B123" s="103"/>
      <c r="C123" s="254"/>
      <c r="D123" s="109"/>
      <c r="E123" s="235" t="s">
        <v>85</v>
      </c>
      <c r="F123" s="86"/>
      <c r="G123" s="109"/>
      <c r="H123" s="207"/>
      <c r="I123" s="207"/>
      <c r="J123" s="128" t="str">
        <f>IF(K120="Drivmedelsförbrukning","Bensin (liter)",IF(K120="Körsträcka","Personbil (okänd drivmedelsmix)",""))</f>
        <v>Bensin (liter)</v>
      </c>
      <c r="K123" s="275"/>
      <c r="L123" s="215">
        <f t="shared" ref="L123:L125" si="1">IF($K$120="Drivmedelsförbrukning",AD119,IF($K$120="Körsträcka",AH120,""))</f>
        <v>2.8649038582770605</v>
      </c>
      <c r="M123" s="209"/>
      <c r="N123" s="210"/>
      <c r="O123" s="546"/>
      <c r="P123" s="211">
        <f>IF(O123="",K123*L123,(O123*K123))</f>
        <v>0</v>
      </c>
      <c r="Q123" s="212"/>
      <c r="R123" s="111"/>
      <c r="S123" s="256"/>
      <c r="X123" s="324"/>
      <c r="Y123" s="18"/>
      <c r="Z123" s="18"/>
      <c r="AA123" s="18"/>
      <c r="AB123" s="326"/>
      <c r="AC123" s="327" t="s">
        <v>51</v>
      </c>
      <c r="AD123" s="336">
        <v>1.0857000000000001</v>
      </c>
      <c r="AE123" s="329"/>
      <c r="AF123" s="329"/>
      <c r="AG123" s="333" t="s">
        <v>56</v>
      </c>
      <c r="AH123" s="334">
        <v>0.25</v>
      </c>
      <c r="AI123" s="335"/>
      <c r="AJ123" s="326"/>
      <c r="AK123" s="19"/>
      <c r="AL123" s="103"/>
      <c r="AM123" s="103"/>
      <c r="AN123" s="213"/>
      <c r="AO123" s="103"/>
      <c r="AP123" s="193"/>
      <c r="AQ123" s="214"/>
      <c r="AR123" s="142"/>
      <c r="AS123" s="203"/>
      <c r="AT123" s="103"/>
      <c r="AU123" s="103"/>
    </row>
    <row r="124" spans="1:68" ht="16.2" customHeight="1" thickBot="1" x14ac:dyDescent="0.3">
      <c r="B124" s="103"/>
      <c r="C124" s="254"/>
      <c r="D124" s="109"/>
      <c r="E124" s="617"/>
      <c r="F124" s="618"/>
      <c r="G124" s="111"/>
      <c r="H124" s="111"/>
      <c r="I124" s="111"/>
      <c r="J124" s="128" t="str">
        <f>IF(K120="Drivmedelsförbrukning","Diesel (liter)",IF(K120="Körsträcka","Personbil bensin (inkl elhybrid)",""))</f>
        <v>Diesel (liter)</v>
      </c>
      <c r="K124" s="276"/>
      <c r="L124" s="215">
        <f t="shared" si="1"/>
        <v>2.6436409127684564</v>
      </c>
      <c r="M124" s="216"/>
      <c r="N124" s="205"/>
      <c r="O124" s="547"/>
      <c r="P124" s="217">
        <f t="shared" ref="P124:P126" si="2">IF(O124="",K124*L124,(O124*K124))</f>
        <v>0</v>
      </c>
      <c r="Q124" s="212"/>
      <c r="R124" s="111"/>
      <c r="S124" s="256"/>
      <c r="X124" s="324"/>
      <c r="Y124" s="18"/>
      <c r="Z124" s="18"/>
      <c r="AA124" s="18"/>
      <c r="AB124" s="326"/>
      <c r="AC124" s="327" t="s">
        <v>45</v>
      </c>
      <c r="AD124" s="336">
        <v>0.38263321050583665</v>
      </c>
      <c r="AE124" s="329"/>
      <c r="AF124" s="329"/>
      <c r="AG124" s="333" t="s">
        <v>146</v>
      </c>
      <c r="AH124" s="334">
        <v>0.05</v>
      </c>
      <c r="AI124" s="335"/>
      <c r="AJ124" s="326"/>
      <c r="AK124" s="19"/>
      <c r="AL124" s="103"/>
      <c r="AM124" s="103"/>
      <c r="AN124" s="193"/>
      <c r="AO124" s="103"/>
      <c r="AP124" s="193"/>
      <c r="AQ124" s="203"/>
      <c r="AR124" s="203"/>
      <c r="AS124" s="203"/>
      <c r="AT124" s="103"/>
      <c r="AU124" s="103"/>
    </row>
    <row r="125" spans="1:68" ht="17.399999999999999" customHeight="1" thickBot="1" x14ac:dyDescent="0.3">
      <c r="B125" s="103"/>
      <c r="C125" s="254"/>
      <c r="D125" s="109"/>
      <c r="E125" s="111"/>
      <c r="F125" s="111"/>
      <c r="G125" s="111"/>
      <c r="H125" s="111"/>
      <c r="I125" s="111"/>
      <c r="J125" s="128" t="str">
        <f>IF(K120="Drivmedelsförbrukning","E85 (liter)",IF(K120="Körsträcka","Personbil diesel",""))</f>
        <v>E85 (liter)</v>
      </c>
      <c r="K125" s="276"/>
      <c r="L125" s="215">
        <f t="shared" si="1"/>
        <v>1.1306865546374179</v>
      </c>
      <c r="M125" s="205"/>
      <c r="N125" s="205"/>
      <c r="O125" s="547"/>
      <c r="P125" s="217">
        <f t="shared" si="2"/>
        <v>0</v>
      </c>
      <c r="Q125" s="212"/>
      <c r="R125" s="111"/>
      <c r="S125" s="256"/>
      <c r="X125" s="324"/>
      <c r="Y125" s="27" t="b">
        <v>0</v>
      </c>
      <c r="Z125" s="18"/>
      <c r="AA125" s="18"/>
      <c r="AB125" s="326"/>
      <c r="AC125" s="327" t="s">
        <v>52</v>
      </c>
      <c r="AD125" s="337">
        <v>0.44638898356935153</v>
      </c>
      <c r="AE125" s="329"/>
      <c r="AF125" s="329"/>
      <c r="AG125" s="333" t="s">
        <v>147</v>
      </c>
      <c r="AH125" s="338">
        <v>0.02</v>
      </c>
      <c r="AI125" s="335"/>
      <c r="AJ125" s="326"/>
      <c r="AK125" s="19"/>
      <c r="AL125" s="103"/>
      <c r="AM125" s="103"/>
      <c r="AN125" s="214"/>
      <c r="AO125" s="103"/>
      <c r="AP125" s="103"/>
      <c r="AQ125" s="214"/>
      <c r="AR125" s="142"/>
      <c r="AS125" s="103"/>
      <c r="AT125" s="103"/>
      <c r="AU125" s="103"/>
    </row>
    <row r="126" spans="1:68" ht="27.6" customHeight="1" thickBot="1" x14ac:dyDescent="0.3">
      <c r="B126" s="103"/>
      <c r="C126" s="254"/>
      <c r="D126" s="109"/>
      <c r="E126" s="602" t="s">
        <v>133</v>
      </c>
      <c r="F126" s="602"/>
      <c r="G126" s="111"/>
      <c r="H126" s="111"/>
      <c r="I126" s="111"/>
      <c r="J126" s="128" t="str">
        <f>IF(K120="Drivmedelsförbrukning","FAME/RME (liter)",IF(K120="Körsträcka","Personbil E85/bensin",""))</f>
        <v>FAME/RME (liter)</v>
      </c>
      <c r="K126" s="276"/>
      <c r="L126" s="215">
        <f>IF($K$120="Drivmedelsförbrukning",AD123,IF($K$120="Körsträcka",AH123,""))</f>
        <v>1.0857000000000001</v>
      </c>
      <c r="M126" s="205"/>
      <c r="N126" s="216" t="s">
        <v>82</v>
      </c>
      <c r="O126" s="547"/>
      <c r="P126" s="217">
        <f t="shared" si="2"/>
        <v>0</v>
      </c>
      <c r="Q126" s="212"/>
      <c r="R126" s="111"/>
      <c r="S126" s="256"/>
      <c r="X126" s="324"/>
      <c r="Y126" s="20"/>
      <c r="Z126" s="20"/>
      <c r="AA126" s="20"/>
      <c r="AB126" s="20"/>
      <c r="AC126" s="339" t="s">
        <v>46</v>
      </c>
      <c r="AD126" s="340">
        <v>2.67</v>
      </c>
      <c r="AF126" s="343"/>
      <c r="AG126" s="341" t="s">
        <v>148</v>
      </c>
      <c r="AH126" s="342">
        <v>0.12</v>
      </c>
      <c r="AI126" s="335"/>
      <c r="AJ126" s="326"/>
      <c r="AK126" s="19"/>
      <c r="AL126" s="588"/>
      <c r="AM126" s="588"/>
      <c r="AN126" s="588"/>
      <c r="AO126" s="588"/>
      <c r="AP126" s="588"/>
      <c r="AQ126" s="588"/>
      <c r="AR126" s="588"/>
      <c r="AS126" s="588"/>
      <c r="AT126" s="588"/>
      <c r="AU126" s="588"/>
    </row>
    <row r="127" spans="1:68" ht="16.2" customHeight="1" x14ac:dyDescent="0.25">
      <c r="B127" s="103"/>
      <c r="C127" s="254"/>
      <c r="D127" s="109"/>
      <c r="E127" s="111"/>
      <c r="F127" s="111"/>
      <c r="G127" s="111"/>
      <c r="H127" s="111"/>
      <c r="I127" s="111"/>
      <c r="J127" s="128" t="str">
        <f>IF(K120="Drivmedelsförbrukning","HVO100 (liter)",IF(K120="Körsträcka","Personbil Bifuel (gas+bensin)",""))</f>
        <v>HVO100 (liter)</v>
      </c>
      <c r="K127" s="276"/>
      <c r="L127" s="215">
        <f>IF($K$120="Drivmedelsförbrukning",AD122,IF($K$120="Körsträcka",AH124,""))</f>
        <v>0.6946199999999999</v>
      </c>
      <c r="M127" s="205"/>
      <c r="N127" s="216"/>
      <c r="O127" s="547"/>
      <c r="P127" s="217">
        <f>IF(O127="",K127*L127,(O127*K127))</f>
        <v>0</v>
      </c>
      <c r="Q127" s="212"/>
      <c r="R127" s="111"/>
      <c r="S127" s="256"/>
      <c r="X127" s="324"/>
      <c r="Y127" s="20"/>
      <c r="Z127" s="20"/>
      <c r="AA127" s="20"/>
      <c r="AB127" s="20"/>
      <c r="AC127" s="523" t="s">
        <v>173</v>
      </c>
      <c r="AD127" s="522">
        <v>5.3999999999999999E-2</v>
      </c>
      <c r="AE127" s="20"/>
      <c r="AF127" s="20"/>
      <c r="AG127" s="341" t="s">
        <v>149</v>
      </c>
      <c r="AH127" s="342">
        <v>0.09</v>
      </c>
      <c r="AI127" s="335"/>
      <c r="AJ127" s="326"/>
      <c r="AK127" s="19"/>
      <c r="AL127" s="218"/>
      <c r="AM127" s="218"/>
      <c r="AN127" s="218"/>
      <c r="AO127" s="218"/>
      <c r="AP127" s="218"/>
      <c r="AQ127" s="218"/>
      <c r="AR127" s="218"/>
      <c r="AS127" s="218"/>
      <c r="AT127" s="218"/>
      <c r="AU127" s="218"/>
    </row>
    <row r="128" spans="1:68" ht="16.2" customHeight="1" x14ac:dyDescent="0.25">
      <c r="B128" s="103"/>
      <c r="C128" s="254"/>
      <c r="D128" s="109"/>
      <c r="E128" s="346" t="s">
        <v>79</v>
      </c>
      <c r="F128" s="111"/>
      <c r="G128" s="111"/>
      <c r="H128" s="111"/>
      <c r="I128" s="111"/>
      <c r="J128" s="128" t="str">
        <f>IF(K120="Drivmedelsförbrukning","Biogas (kubikmeter)",IF(K120="Körsträcka","Elbil",""))</f>
        <v>Biogas (kubikmeter)</v>
      </c>
      <c r="K128" s="276"/>
      <c r="L128" s="215">
        <f>IF($K$120="Drivmedelsförbrukning",AD124,IF($K$120="Körsträcka",AH125,""))</f>
        <v>0.38263321050583665</v>
      </c>
      <c r="M128" s="216"/>
      <c r="N128" s="205"/>
      <c r="O128" s="547"/>
      <c r="P128" s="217">
        <f>IF(O128="",K128*L128,(O128*K128))</f>
        <v>0</v>
      </c>
      <c r="Q128" s="212"/>
      <c r="R128" s="111"/>
      <c r="S128" s="256"/>
      <c r="X128" s="324"/>
      <c r="Y128" s="20"/>
      <c r="Z128" s="20"/>
      <c r="AA128" s="20"/>
      <c r="AB128" s="20"/>
      <c r="AC128" s="523" t="s">
        <v>174</v>
      </c>
      <c r="AD128" s="522">
        <v>0.02</v>
      </c>
      <c r="AE128" s="20"/>
      <c r="AF128" s="20"/>
      <c r="AG128" s="20"/>
      <c r="AH128" s="20"/>
      <c r="AJ128" s="14"/>
      <c r="AK128" s="19"/>
      <c r="AL128" s="218"/>
      <c r="AM128" s="218"/>
      <c r="AN128" s="218"/>
      <c r="AO128" s="218"/>
      <c r="AP128" s="218"/>
      <c r="AQ128" s="218"/>
      <c r="AR128" s="218"/>
      <c r="AS128" s="218"/>
      <c r="AT128" s="218"/>
      <c r="AU128" s="218"/>
    </row>
    <row r="129" spans="1:68" ht="20.399999999999999" customHeight="1" x14ac:dyDescent="0.25">
      <c r="B129" s="103"/>
      <c r="C129" s="254"/>
      <c r="D129" s="109"/>
      <c r="E129" s="619" t="str">
        <f>IF(Y125=TRUE,P133,"")</f>
        <v/>
      </c>
      <c r="F129" s="620"/>
      <c r="G129" s="109"/>
      <c r="H129" s="109"/>
      <c r="I129" s="109"/>
      <c r="J129" s="128" t="str">
        <f>IF(K120="Drivmedelsförbrukning","Fordonsgas (kubikmeter)",IF(K120="Körsträcka","Laddhybrid bensin",""))</f>
        <v>Fordonsgas (kubikmeter)</v>
      </c>
      <c r="K129" s="276"/>
      <c r="L129" s="215">
        <f>IF($K$120="Drivmedelsförbrukning",AD125,IF($K$120="Körsträcka",AH126,""))</f>
        <v>0.44638898356935153</v>
      </c>
      <c r="M129" s="216" t="s">
        <v>82</v>
      </c>
      <c r="N129" s="205"/>
      <c r="O129" s="547"/>
      <c r="P129" s="217">
        <f>IF(O129="",K129*L129,(O129*K129))</f>
        <v>0</v>
      </c>
      <c r="Q129" s="212"/>
      <c r="R129" s="111"/>
      <c r="S129" s="256"/>
      <c r="X129" s="324"/>
      <c r="Y129" s="20"/>
      <c r="Z129" s="20"/>
      <c r="AA129" s="20"/>
      <c r="AB129" s="20"/>
      <c r="AC129" s="20"/>
      <c r="AD129" s="20"/>
      <c r="AE129" s="20"/>
      <c r="AF129" s="20"/>
      <c r="AG129" s="20"/>
      <c r="AH129" s="20"/>
      <c r="AI129" s="20"/>
      <c r="AJ129" s="14"/>
      <c r="AK129" s="19"/>
      <c r="AL129" s="218"/>
      <c r="AM129" s="218"/>
      <c r="AN129" s="218"/>
      <c r="AO129" s="218"/>
      <c r="AP129" s="218"/>
      <c r="AQ129" s="218"/>
      <c r="AR129" s="218"/>
      <c r="AS129" s="218"/>
      <c r="AT129" s="218"/>
      <c r="AU129" s="218"/>
    </row>
    <row r="130" spans="1:68" ht="20.399999999999999" customHeight="1" x14ac:dyDescent="0.25">
      <c r="B130" s="103"/>
      <c r="C130" s="254"/>
      <c r="D130" s="109"/>
      <c r="E130" s="111"/>
      <c r="F130" s="111"/>
      <c r="G130" s="109"/>
      <c r="H130" s="109"/>
      <c r="I130" s="109"/>
      <c r="J130" s="128" t="str">
        <f>IF(K120="Drivmedelsförbrukning","Naturgas (kubikmeter)",IF(K120="Körsträcka","Laddhybrid diesel",""))</f>
        <v>Naturgas (kubikmeter)</v>
      </c>
      <c r="K130" s="524"/>
      <c r="L130" s="215">
        <f>IF($K$120="Drivmedelsförbrukning",AD126,IF($K$120="Körsträcka",AH127,""))</f>
        <v>2.67</v>
      </c>
      <c r="M130" s="216"/>
      <c r="N130" s="270"/>
      <c r="O130" s="547"/>
      <c r="P130" s="217">
        <f>IF(O130="",K130*L130,(O130*K130))</f>
        <v>0</v>
      </c>
      <c r="Q130" s="111"/>
      <c r="R130" s="220"/>
      <c r="S130" s="256"/>
      <c r="X130" s="324"/>
      <c r="Y130" s="20"/>
      <c r="Z130" s="20"/>
      <c r="AA130" s="20"/>
      <c r="AB130" s="20"/>
      <c r="AC130" s="13"/>
      <c r="AD130" s="13"/>
      <c r="AE130" s="13"/>
      <c r="AF130" s="13"/>
      <c r="AG130" s="13"/>
      <c r="AH130" s="13"/>
      <c r="AI130" s="20"/>
      <c r="AJ130" s="14"/>
      <c r="AK130" s="19"/>
      <c r="AL130" s="218"/>
      <c r="AM130" s="218"/>
      <c r="AN130" s="218"/>
      <c r="AO130" s="218"/>
      <c r="AP130" s="218"/>
      <c r="AQ130" s="218"/>
      <c r="AR130" s="218"/>
      <c r="AS130" s="218"/>
      <c r="AT130" s="218"/>
      <c r="AU130" s="218"/>
    </row>
    <row r="131" spans="1:68" ht="20.399999999999999" customHeight="1" x14ac:dyDescent="0.25">
      <c r="B131" s="103"/>
      <c r="C131" s="254"/>
      <c r="D131" s="109"/>
      <c r="E131" s="111"/>
      <c r="F131" s="111"/>
      <c r="G131" s="109"/>
      <c r="H131" s="109"/>
      <c r="I131" s="109"/>
      <c r="J131" s="128" t="str">
        <f>IF(K120="Drivmedelsförbrukning","El - svensk mix (kWh)",IF(K120="Körsträcka","",""))</f>
        <v>El - svensk mix (kWh)</v>
      </c>
      <c r="K131" s="527"/>
      <c r="L131" s="215">
        <f>IF($K$120="Drivmedelsförbrukning",AD127,IF($K$120="Körsträcka","",""))</f>
        <v>5.3999999999999999E-2</v>
      </c>
      <c r="M131" s="526" t="s">
        <v>82</v>
      </c>
      <c r="N131" s="270"/>
      <c r="O131" s="547"/>
      <c r="P131" s="217">
        <f>IF(K120="Körsträcka","",(IF(O131="",K131*L131,(O131*K131))))</f>
        <v>0</v>
      </c>
      <c r="Q131" s="111"/>
      <c r="R131" s="220"/>
      <c r="S131" s="256"/>
      <c r="X131" s="324"/>
      <c r="Y131" s="20"/>
      <c r="Z131" s="20"/>
      <c r="AA131" s="20"/>
      <c r="AB131" s="20"/>
      <c r="AC131" s="13"/>
      <c r="AD131" s="13"/>
      <c r="AE131" s="13"/>
      <c r="AF131" s="13"/>
      <c r="AG131" s="13"/>
      <c r="AH131" s="13"/>
      <c r="AI131" s="20"/>
      <c r="AJ131" s="14"/>
      <c r="AK131" s="19"/>
      <c r="AL131" s="512"/>
      <c r="AM131" s="512"/>
      <c r="AN131" s="512"/>
      <c r="AO131" s="512"/>
      <c r="AP131" s="512"/>
      <c r="AQ131" s="512"/>
      <c r="AR131" s="512"/>
      <c r="AS131" s="512"/>
      <c r="AT131" s="512"/>
      <c r="AU131" s="512"/>
    </row>
    <row r="132" spans="1:68" ht="20.399999999999999" customHeight="1" thickBot="1" x14ac:dyDescent="0.3">
      <c r="B132" s="103"/>
      <c r="C132" s="254"/>
      <c r="D132" s="109"/>
      <c r="E132" s="111"/>
      <c r="F132" s="111"/>
      <c r="G132" s="109"/>
      <c r="H132" s="109"/>
      <c r="I132" s="109"/>
      <c r="J132" s="128" t="str">
        <f>IF(K120="Drivmedelsförbrukning","El - ursprungsmärkt förnybar (kWh)",IF(K120="Körsträcka","",""))</f>
        <v>El - ursprungsmärkt förnybar (kWh)</v>
      </c>
      <c r="K132" s="527"/>
      <c r="L132" s="544">
        <f>IF($K$120="Drivmedelsförbrukning",AD128,IF($K$120="Körsträcka","",""))</f>
        <v>0.02</v>
      </c>
      <c r="M132" s="525" t="s">
        <v>82</v>
      </c>
      <c r="N132" s="219"/>
      <c r="O132" s="547"/>
      <c r="P132" s="217">
        <f>IF(K120="Körsträcka","",IF(O132="",K132*L132,(O132*K132)))</f>
        <v>0</v>
      </c>
      <c r="Q132" s="111"/>
      <c r="R132" s="220"/>
      <c r="S132" s="256"/>
      <c r="X132" s="324"/>
      <c r="Y132" s="20"/>
      <c r="Z132" s="20"/>
      <c r="AA132" s="20"/>
      <c r="AB132" s="20"/>
      <c r="AC132" s="13"/>
      <c r="AD132" s="13"/>
      <c r="AE132" s="13"/>
      <c r="AF132" s="13"/>
      <c r="AG132" s="13"/>
      <c r="AH132" s="13"/>
      <c r="AI132" s="20"/>
      <c r="AJ132" s="14"/>
      <c r="AK132" s="19"/>
      <c r="AL132" s="512"/>
      <c r="AM132" s="512"/>
      <c r="AN132" s="512"/>
      <c r="AO132" s="512"/>
      <c r="AP132" s="512"/>
      <c r="AQ132" s="512"/>
      <c r="AR132" s="512"/>
      <c r="AS132" s="512"/>
      <c r="AT132" s="512"/>
      <c r="AU132" s="512"/>
    </row>
    <row r="133" spans="1:68" ht="14.4" thickBot="1" x14ac:dyDescent="0.3">
      <c r="B133" s="103"/>
      <c r="C133" s="254"/>
      <c r="D133" s="109"/>
      <c r="E133" s="111"/>
      <c r="F133" s="111"/>
      <c r="G133" s="109"/>
      <c r="H133" s="109"/>
      <c r="I133" s="109"/>
      <c r="J133" s="664" t="s">
        <v>176</v>
      </c>
      <c r="K133" s="664"/>
      <c r="L133" s="664"/>
      <c r="M133" s="111"/>
      <c r="N133" s="111"/>
      <c r="O133" s="353" t="s">
        <v>84</v>
      </c>
      <c r="P133" s="221">
        <f>SUM(P123:P132)</f>
        <v>0</v>
      </c>
      <c r="Q133" s="109"/>
      <c r="R133" s="111"/>
      <c r="S133" s="256"/>
      <c r="X133" s="322"/>
      <c r="AC133" s="13"/>
      <c r="AD133" s="13"/>
      <c r="AE133" s="13"/>
      <c r="AF133" s="13"/>
      <c r="AG133" s="13"/>
      <c r="AH133" s="13"/>
      <c r="AI133" s="13"/>
      <c r="AJ133" s="14"/>
      <c r="AK133" s="14"/>
    </row>
    <row r="134" spans="1:68" x14ac:dyDescent="0.25">
      <c r="B134" s="103"/>
      <c r="C134" s="254"/>
      <c r="D134" s="109"/>
      <c r="E134" s="109"/>
      <c r="F134" s="109"/>
      <c r="G134" s="109"/>
      <c r="H134" s="109"/>
      <c r="I134" s="109"/>
      <c r="J134" s="554"/>
      <c r="K134" s="554"/>
      <c r="L134" s="554"/>
      <c r="M134" s="109"/>
      <c r="N134" s="111"/>
      <c r="O134" s="111"/>
      <c r="P134" s="109"/>
      <c r="Q134" s="109"/>
      <c r="R134" s="111"/>
      <c r="S134" s="256"/>
      <c r="X134" s="322"/>
      <c r="AC134" s="13"/>
      <c r="AD134" s="13"/>
      <c r="AE134" s="13"/>
      <c r="AF134" s="13"/>
      <c r="AG134" s="13"/>
      <c r="AH134" s="13"/>
      <c r="AI134" s="13"/>
      <c r="AJ134" s="14"/>
      <c r="AK134" s="14"/>
    </row>
    <row r="135" spans="1:68" ht="14.4" thickBot="1" x14ac:dyDescent="0.3">
      <c r="B135" s="103"/>
      <c r="C135" s="257"/>
      <c r="D135" s="258"/>
      <c r="E135" s="258"/>
      <c r="F135" s="258"/>
      <c r="G135" s="258"/>
      <c r="H135" s="259"/>
      <c r="I135" s="259"/>
      <c r="J135" s="259"/>
      <c r="K135" s="259"/>
      <c r="L135" s="259"/>
      <c r="M135" s="259"/>
      <c r="N135" s="259"/>
      <c r="O135" s="259"/>
      <c r="P135" s="259"/>
      <c r="Q135" s="259"/>
      <c r="R135" s="260"/>
      <c r="S135" s="261"/>
      <c r="X135" s="322"/>
      <c r="AC135" s="13"/>
      <c r="AD135" s="13"/>
      <c r="AE135" s="13"/>
      <c r="AF135" s="13"/>
      <c r="AG135" s="13"/>
      <c r="AH135" s="13"/>
      <c r="AI135" s="13"/>
      <c r="AJ135" s="14"/>
      <c r="AK135" s="14"/>
    </row>
    <row r="136" spans="1:68" ht="14.4" thickTop="1" x14ac:dyDescent="0.25">
      <c r="B136" s="103"/>
      <c r="C136" s="109"/>
      <c r="D136" s="109"/>
      <c r="E136" s="109"/>
      <c r="F136" s="109"/>
      <c r="G136" s="109"/>
      <c r="H136" s="118"/>
      <c r="I136" s="118"/>
      <c r="J136" s="118"/>
      <c r="K136" s="118"/>
      <c r="L136" s="118"/>
      <c r="M136" s="118"/>
      <c r="N136" s="118"/>
      <c r="O136" s="118"/>
      <c r="P136" s="118"/>
      <c r="Q136" s="118"/>
      <c r="R136" s="111"/>
      <c r="S136" s="111"/>
      <c r="X136" s="322"/>
      <c r="AC136" s="13"/>
      <c r="AD136" s="13"/>
      <c r="AI136" s="13"/>
      <c r="AJ136" s="14"/>
      <c r="AK136" s="14"/>
    </row>
    <row r="137" spans="1:68" s="368" customFormat="1" ht="19.350000000000001" customHeight="1" thickBot="1" x14ac:dyDescent="0.45">
      <c r="C137" s="369" t="s">
        <v>72</v>
      </c>
      <c r="D137" s="370"/>
      <c r="E137" s="370"/>
      <c r="F137" s="371"/>
      <c r="G137" s="372" t="s">
        <v>86</v>
      </c>
      <c r="H137" s="373"/>
      <c r="I137" s="373"/>
      <c r="J137" s="373"/>
      <c r="K137" s="373"/>
      <c r="L137" s="373"/>
      <c r="M137" s="373"/>
      <c r="N137" s="373"/>
      <c r="O137" s="373"/>
      <c r="P137" s="373"/>
      <c r="Q137" s="373"/>
      <c r="X137" s="374"/>
      <c r="Y137" s="375"/>
      <c r="Z137" s="375"/>
      <c r="AA137" s="375"/>
      <c r="AB137" s="375"/>
      <c r="AC137" s="376"/>
      <c r="AD137" s="376"/>
      <c r="AE137" s="376"/>
      <c r="AF137" s="377"/>
      <c r="AG137" s="376"/>
      <c r="AH137" s="376"/>
      <c r="AI137" s="375"/>
      <c r="AJ137" s="375"/>
      <c r="AK137" s="375"/>
    </row>
    <row r="138" spans="1:68" s="71" customFormat="1" ht="9.6" customHeight="1" thickTop="1" x14ac:dyDescent="0.4">
      <c r="A138" s="70"/>
      <c r="B138" s="103"/>
      <c r="C138" s="442"/>
      <c r="D138" s="443"/>
      <c r="E138" s="443"/>
      <c r="F138" s="444"/>
      <c r="G138" s="444"/>
      <c r="H138" s="445"/>
      <c r="I138" s="445"/>
      <c r="J138" s="445"/>
      <c r="K138" s="445"/>
      <c r="L138" s="445"/>
      <c r="M138" s="445"/>
      <c r="N138" s="445"/>
      <c r="O138" s="445"/>
      <c r="P138" s="445"/>
      <c r="Q138" s="445"/>
      <c r="R138" s="446"/>
      <c r="S138" s="447"/>
      <c r="T138" s="70"/>
      <c r="U138" s="70"/>
      <c r="V138" s="70"/>
      <c r="W138" s="70"/>
      <c r="X138" s="325"/>
      <c r="Y138" s="17"/>
      <c r="Z138" s="17"/>
      <c r="AA138" s="17"/>
      <c r="AB138" s="18"/>
      <c r="AC138" s="327" t="s">
        <v>48</v>
      </c>
      <c r="AD138" s="328">
        <v>2.8649038582770605</v>
      </c>
      <c r="AE138" s="329"/>
      <c r="AF138" s="329"/>
      <c r="AG138" s="330" t="s">
        <v>47</v>
      </c>
      <c r="AH138" s="331" t="s">
        <v>57</v>
      </c>
      <c r="AI138" s="18"/>
      <c r="AJ138" s="14"/>
      <c r="AK138" s="513"/>
      <c r="AL138" s="106"/>
      <c r="AM138" s="106"/>
      <c r="AN138" s="103"/>
      <c r="AO138" s="103"/>
      <c r="AP138" s="103"/>
      <c r="AQ138" s="103"/>
      <c r="AR138" s="103"/>
      <c r="AS138" s="103"/>
      <c r="AT138" s="103"/>
      <c r="AU138" s="103"/>
      <c r="BP138" s="70"/>
    </row>
    <row r="139" spans="1:68" ht="15.6" customHeight="1" x14ac:dyDescent="0.25">
      <c r="B139" s="103"/>
      <c r="C139" s="448"/>
      <c r="D139" s="189"/>
      <c r="E139" s="346" t="s">
        <v>77</v>
      </c>
      <c r="F139" s="111"/>
      <c r="G139" s="190"/>
      <c r="H139" s="191"/>
      <c r="I139" s="191"/>
      <c r="J139" s="120" t="s">
        <v>89</v>
      </c>
      <c r="K139" s="109"/>
      <c r="L139" s="111"/>
      <c r="M139" s="111"/>
      <c r="N139" s="111"/>
      <c r="O139" s="111"/>
      <c r="P139" s="111"/>
      <c r="Q139" s="111"/>
      <c r="R139" s="118"/>
      <c r="S139" s="449"/>
      <c r="T139" s="118"/>
      <c r="U139" s="118"/>
      <c r="V139" s="118"/>
      <c r="W139" s="118"/>
      <c r="X139" s="19"/>
      <c r="Y139" s="25"/>
      <c r="Z139" s="17"/>
      <c r="AA139" s="17" t="s">
        <v>63</v>
      </c>
      <c r="AB139" s="326"/>
      <c r="AC139" s="327" t="s">
        <v>49</v>
      </c>
      <c r="AD139" s="328">
        <v>2.6436409127684564</v>
      </c>
      <c r="AE139" s="329"/>
      <c r="AF139" s="329"/>
      <c r="AG139" s="333" t="s">
        <v>54</v>
      </c>
      <c r="AH139" s="334">
        <v>0.21</v>
      </c>
      <c r="AI139" s="332"/>
      <c r="AJ139" s="514"/>
      <c r="AK139" s="19"/>
      <c r="AL139" s="106"/>
      <c r="AM139" s="106"/>
      <c r="AN139" s="193"/>
      <c r="AO139" s="193"/>
      <c r="AP139" s="193"/>
      <c r="AQ139" s="193"/>
      <c r="AR139" s="193"/>
      <c r="AS139" s="194"/>
      <c r="AT139" s="195"/>
      <c r="AU139" s="103"/>
    </row>
    <row r="140" spans="1:68" ht="19.2" customHeight="1" thickBot="1" x14ac:dyDescent="0.3">
      <c r="B140" s="103"/>
      <c r="C140" s="448"/>
      <c r="D140" s="109"/>
      <c r="E140" s="591"/>
      <c r="F140" s="592"/>
      <c r="G140" s="109"/>
      <c r="H140" s="109"/>
      <c r="I140" s="109"/>
      <c r="J140" s="196" t="s">
        <v>161</v>
      </c>
      <c r="K140" s="516" t="s">
        <v>63</v>
      </c>
      <c r="L140" s="197"/>
      <c r="M140" s="111"/>
      <c r="N140" s="111"/>
      <c r="O140" s="111"/>
      <c r="P140" s="111"/>
      <c r="Q140" s="111"/>
      <c r="R140" s="111"/>
      <c r="S140" s="450"/>
      <c r="X140" s="19"/>
      <c r="Y140" s="26"/>
      <c r="Z140" s="18"/>
      <c r="AA140" s="18" t="s">
        <v>62</v>
      </c>
      <c r="AB140" s="326"/>
      <c r="AC140" s="327" t="s">
        <v>50</v>
      </c>
      <c r="AD140" s="328">
        <v>1.1306865546374179</v>
      </c>
      <c r="AE140" s="329"/>
      <c r="AF140" s="329"/>
      <c r="AG140" s="333" t="s">
        <v>145</v>
      </c>
      <c r="AH140" s="334">
        <v>0.22</v>
      </c>
      <c r="AI140" s="335"/>
      <c r="AJ140" s="326"/>
      <c r="AK140" s="19"/>
      <c r="AL140" s="103"/>
      <c r="AM140" s="103"/>
      <c r="AN140" s="199"/>
      <c r="AO140" s="103"/>
      <c r="AP140" s="103"/>
      <c r="AQ140" s="200"/>
      <c r="AR140" s="103"/>
      <c r="AS140" s="103"/>
      <c r="AT140" s="201"/>
      <c r="AU140" s="193"/>
    </row>
    <row r="141" spans="1:68" ht="18" customHeight="1" x14ac:dyDescent="0.25">
      <c r="B141" s="103"/>
      <c r="C141" s="448"/>
      <c r="D141" s="109"/>
      <c r="E141" s="593" t="s">
        <v>78</v>
      </c>
      <c r="F141" s="593"/>
      <c r="G141" s="109"/>
      <c r="H141" s="109"/>
      <c r="I141" s="109"/>
      <c r="J141" s="624" t="str">
        <f>IF(K140="Drivmedelsförbrukning","Drivmedel",IF(K140="Körsträcka","Fordonstyp",""))</f>
        <v>Drivmedel</v>
      </c>
      <c r="K141" s="621" t="str">
        <f>IF(K140="Drivmedelsförbrukning","Mängd",IF(K140="Körsträcka","Körsträcka (km)",""))</f>
        <v>Mängd</v>
      </c>
      <c r="L141" s="621" t="s">
        <v>172</v>
      </c>
      <c r="M141" s="622"/>
      <c r="N141" s="622"/>
      <c r="O141" s="623"/>
      <c r="P141" s="634" t="s">
        <v>80</v>
      </c>
      <c r="Q141" s="202"/>
      <c r="R141" s="111"/>
      <c r="S141" s="450"/>
      <c r="X141" s="323"/>
      <c r="Y141" s="18"/>
      <c r="Z141" s="18"/>
      <c r="AA141" s="18"/>
      <c r="AB141" s="326"/>
      <c r="AC141" s="327" t="s">
        <v>144</v>
      </c>
      <c r="AD141" s="336">
        <v>0.6946199999999999</v>
      </c>
      <c r="AE141" s="329"/>
      <c r="AF141" s="329"/>
      <c r="AG141" s="333" t="s">
        <v>55</v>
      </c>
      <c r="AH141" s="334">
        <v>0.2</v>
      </c>
      <c r="AI141" s="335"/>
      <c r="AJ141" s="326"/>
      <c r="AK141" s="19"/>
      <c r="AL141" s="103"/>
      <c r="AM141" s="103"/>
      <c r="AN141" s="193"/>
      <c r="AO141" s="193"/>
      <c r="AP141" s="193"/>
      <c r="AQ141" s="203"/>
      <c r="AR141" s="203"/>
      <c r="AS141" s="203"/>
      <c r="AT141" s="103"/>
      <c r="AU141" s="103"/>
    </row>
    <row r="142" spans="1:68" ht="16.95" customHeight="1" thickBot="1" x14ac:dyDescent="0.3">
      <c r="B142" s="103"/>
      <c r="C142" s="448"/>
      <c r="D142" s="109"/>
      <c r="E142" s="591"/>
      <c r="F142" s="592"/>
      <c r="G142" s="109"/>
      <c r="H142" s="109"/>
      <c r="I142" s="109"/>
      <c r="J142" s="625"/>
      <c r="K142" s="644"/>
      <c r="L142" s="352" t="s">
        <v>81</v>
      </c>
      <c r="M142" s="204"/>
      <c r="N142" s="205"/>
      <c r="O142" s="206" t="s">
        <v>83</v>
      </c>
      <c r="P142" s="635"/>
      <c r="Q142" s="202"/>
      <c r="R142" s="111"/>
      <c r="S142" s="450"/>
      <c r="X142" s="323"/>
      <c r="Y142" s="18"/>
      <c r="Z142" s="18"/>
      <c r="AA142" s="18"/>
      <c r="AB142" s="326"/>
      <c r="AC142" s="327" t="s">
        <v>51</v>
      </c>
      <c r="AD142" s="336">
        <v>1.0857000000000001</v>
      </c>
      <c r="AE142" s="329"/>
      <c r="AF142" s="329"/>
      <c r="AG142" s="333" t="s">
        <v>56</v>
      </c>
      <c r="AH142" s="334">
        <v>0.25</v>
      </c>
      <c r="AI142" s="335"/>
      <c r="AJ142" s="326"/>
      <c r="AK142" s="19"/>
      <c r="AL142" s="103"/>
      <c r="AM142" s="103"/>
      <c r="AN142" s="193"/>
      <c r="AO142" s="193"/>
      <c r="AP142" s="193"/>
      <c r="AQ142" s="203"/>
      <c r="AR142" s="203"/>
      <c r="AS142" s="203"/>
      <c r="AT142" s="103"/>
      <c r="AU142" s="103"/>
    </row>
    <row r="143" spans="1:68" ht="18.600000000000001" customHeight="1" x14ac:dyDescent="0.25">
      <c r="B143" s="103"/>
      <c r="C143" s="448"/>
      <c r="D143" s="109"/>
      <c r="E143" s="346" t="s">
        <v>85</v>
      </c>
      <c r="F143" s="111"/>
      <c r="G143" s="109"/>
      <c r="H143" s="207"/>
      <c r="I143" s="207"/>
      <c r="J143" s="128" t="str">
        <f>IF(K140="Drivmedelsförbrukning","Bensin (liter)",IF(K140="Körsträcka","Personbil (okänd drivmedelsmix)",""))</f>
        <v>Bensin (liter)</v>
      </c>
      <c r="K143" s="275"/>
      <c r="L143" s="215">
        <f>IF($K$140="Drivmedelsförbrukning",AD138,IF($K$140="Körsträcka",AH139,""))</f>
        <v>2.8649038582770605</v>
      </c>
      <c r="M143" s="209"/>
      <c r="N143" s="210"/>
      <c r="O143" s="546"/>
      <c r="P143" s="241">
        <f>IF(O143="",K143*L143,(O143*K143))</f>
        <v>0</v>
      </c>
      <c r="Q143" s="212"/>
      <c r="R143" s="111"/>
      <c r="S143" s="450"/>
      <c r="U143" s="545"/>
      <c r="X143" s="324"/>
      <c r="Y143" s="18"/>
      <c r="Z143" s="18"/>
      <c r="AA143" s="18"/>
      <c r="AB143" s="326"/>
      <c r="AC143" s="327" t="s">
        <v>45</v>
      </c>
      <c r="AD143" s="336">
        <v>0.38263321050583665</v>
      </c>
      <c r="AE143" s="329"/>
      <c r="AF143" s="329"/>
      <c r="AG143" s="333" t="s">
        <v>146</v>
      </c>
      <c r="AH143" s="334">
        <v>0.05</v>
      </c>
      <c r="AI143" s="335"/>
      <c r="AJ143" s="326"/>
      <c r="AK143" s="19"/>
      <c r="AL143" s="103"/>
      <c r="AM143" s="103"/>
      <c r="AN143" s="213"/>
      <c r="AO143" s="103"/>
      <c r="AP143" s="193"/>
      <c r="AQ143" s="214"/>
      <c r="AR143" s="142"/>
      <c r="AS143" s="203"/>
      <c r="AT143" s="103"/>
      <c r="AU143" s="103"/>
    </row>
    <row r="144" spans="1:68" ht="16.2" customHeight="1" thickBot="1" x14ac:dyDescent="0.3">
      <c r="B144" s="103"/>
      <c r="C144" s="448"/>
      <c r="D144" s="109"/>
      <c r="E144" s="617"/>
      <c r="F144" s="618"/>
      <c r="G144" s="111"/>
      <c r="H144" s="111"/>
      <c r="I144" s="111"/>
      <c r="J144" s="128" t="str">
        <f>IF(K140="Drivmedelsförbrukning","Diesel (liter)",IF(K140="Körsträcka","Personbil bensin (inkl elhybrid)",""))</f>
        <v>Diesel (liter)</v>
      </c>
      <c r="K144" s="276"/>
      <c r="L144" s="215">
        <f t="shared" ref="L144:L145" si="3">IF($K$140="Drivmedelsförbrukning",AD139,IF($K$140="Körsträcka",AH140,""))</f>
        <v>2.6436409127684564</v>
      </c>
      <c r="M144" s="216"/>
      <c r="N144" s="205"/>
      <c r="O144" s="547"/>
      <c r="P144" s="242">
        <f t="shared" ref="P144:P146" si="4">IF(O144="",K144*L144,(O144*K144))</f>
        <v>0</v>
      </c>
      <c r="Q144" s="212"/>
      <c r="R144" s="111"/>
      <c r="S144" s="450"/>
      <c r="U144" s="545"/>
      <c r="X144" s="324"/>
      <c r="Y144" s="18"/>
      <c r="Z144" s="18"/>
      <c r="AA144" s="18"/>
      <c r="AB144" s="326"/>
      <c r="AC144" s="327" t="s">
        <v>52</v>
      </c>
      <c r="AD144" s="337">
        <v>0.44638898356935153</v>
      </c>
      <c r="AE144" s="329"/>
      <c r="AF144" s="329"/>
      <c r="AG144" s="333" t="s">
        <v>147</v>
      </c>
      <c r="AH144" s="338">
        <v>0.02</v>
      </c>
      <c r="AI144" s="335"/>
      <c r="AJ144" s="326"/>
      <c r="AK144" s="19"/>
      <c r="AL144" s="103"/>
      <c r="AM144" s="103"/>
      <c r="AN144" s="193"/>
      <c r="AO144" s="103"/>
      <c r="AP144" s="193"/>
      <c r="AQ144" s="203"/>
      <c r="AR144" s="203"/>
      <c r="AS144" s="203"/>
      <c r="AT144" s="103"/>
      <c r="AU144" s="103"/>
    </row>
    <row r="145" spans="1:68" ht="17.399999999999999" customHeight="1" thickBot="1" x14ac:dyDescent="0.3">
      <c r="B145" s="103"/>
      <c r="C145" s="448"/>
      <c r="D145" s="109"/>
      <c r="E145" s="111"/>
      <c r="F145" s="111"/>
      <c r="G145" s="111"/>
      <c r="H145" s="111"/>
      <c r="I145" s="111"/>
      <c r="J145" s="128" t="str">
        <f>IF(K140="Drivmedelsförbrukning","E85 (liter)",IF(K140="Körsträcka","Personbil diesel",""))</f>
        <v>E85 (liter)</v>
      </c>
      <c r="K145" s="276"/>
      <c r="L145" s="215">
        <f t="shared" si="3"/>
        <v>1.1306865546374179</v>
      </c>
      <c r="M145" s="205"/>
      <c r="N145" s="205"/>
      <c r="O145" s="547"/>
      <c r="P145" s="242">
        <f t="shared" si="4"/>
        <v>0</v>
      </c>
      <c r="Q145" s="212"/>
      <c r="R145" s="111"/>
      <c r="S145" s="450"/>
      <c r="U145" s="545"/>
      <c r="X145" s="324"/>
      <c r="Y145" s="27" t="b">
        <v>0</v>
      </c>
      <c r="Z145" s="18"/>
      <c r="AA145" s="18"/>
      <c r="AB145" s="326"/>
      <c r="AC145" s="339" t="s">
        <v>46</v>
      </c>
      <c r="AD145" s="340">
        <v>2.67</v>
      </c>
      <c r="AF145" s="343"/>
      <c r="AG145" s="341" t="s">
        <v>148</v>
      </c>
      <c r="AH145" s="342">
        <v>0.12</v>
      </c>
      <c r="AI145" s="335"/>
      <c r="AJ145" s="326"/>
      <c r="AK145" s="19"/>
      <c r="AL145" s="103"/>
      <c r="AM145" s="103"/>
      <c r="AN145" s="214"/>
      <c r="AO145" s="103"/>
      <c r="AP145" s="103"/>
      <c r="AQ145" s="214"/>
      <c r="AR145" s="142"/>
      <c r="AS145" s="103"/>
      <c r="AT145" s="103"/>
      <c r="AU145" s="103"/>
    </row>
    <row r="146" spans="1:68" ht="27" customHeight="1" x14ac:dyDescent="0.25">
      <c r="B146" s="103"/>
      <c r="C146" s="448"/>
      <c r="D146" s="109"/>
      <c r="E146" s="602" t="s">
        <v>133</v>
      </c>
      <c r="F146" s="602"/>
      <c r="G146" s="111"/>
      <c r="H146" s="111"/>
      <c r="I146" s="111"/>
      <c r="J146" s="128" t="str">
        <f>IF(K140="Drivmedelsförbrukning","FAME/RME (liter)",IF(K140="Körsträcka","Personbil E85/bensin",""))</f>
        <v>FAME/RME (liter)</v>
      </c>
      <c r="K146" s="276"/>
      <c r="L146" s="215">
        <f>IF($K$140="Drivmedelsförbrukning",AD142,IF($K$140="Körsträcka",AH142,""))</f>
        <v>1.0857000000000001</v>
      </c>
      <c r="M146" s="205"/>
      <c r="N146" s="216" t="s">
        <v>82</v>
      </c>
      <c r="O146" s="547"/>
      <c r="P146" s="242">
        <f t="shared" si="4"/>
        <v>0</v>
      </c>
      <c r="Q146" s="212"/>
      <c r="R146" s="111"/>
      <c r="S146" s="450"/>
      <c r="U146" s="545"/>
      <c r="X146" s="324"/>
      <c r="Y146" s="20"/>
      <c r="Z146" s="20"/>
      <c r="AA146" s="20"/>
      <c r="AB146" s="20"/>
      <c r="AC146" s="523" t="s">
        <v>173</v>
      </c>
      <c r="AD146" s="522">
        <v>5.3999999999999999E-2</v>
      </c>
      <c r="AE146" s="20"/>
      <c r="AF146" s="20"/>
      <c r="AG146" s="341" t="s">
        <v>149</v>
      </c>
      <c r="AH146" s="342">
        <v>0.09</v>
      </c>
      <c r="AI146" s="335"/>
      <c r="AJ146" s="326"/>
      <c r="AK146" s="19"/>
      <c r="AL146" s="588"/>
      <c r="AM146" s="588"/>
      <c r="AN146" s="588"/>
      <c r="AO146" s="588"/>
      <c r="AP146" s="588"/>
      <c r="AQ146" s="588"/>
      <c r="AR146" s="588"/>
      <c r="AS146" s="588"/>
      <c r="AT146" s="588"/>
      <c r="AU146" s="588"/>
    </row>
    <row r="147" spans="1:68" ht="16.2" customHeight="1" x14ac:dyDescent="0.25">
      <c r="B147" s="103"/>
      <c r="C147" s="448"/>
      <c r="D147" s="109"/>
      <c r="E147" s="111"/>
      <c r="F147" s="111"/>
      <c r="G147" s="111"/>
      <c r="H147" s="111"/>
      <c r="I147" s="111"/>
      <c r="J147" s="128" t="str">
        <f>IF(K140="Drivmedelsförbrukning","HVO100 (liter)",IF(K140="Körsträcka","Personbil Bifuel (gas+bensin)",""))</f>
        <v>HVO100 (liter)</v>
      </c>
      <c r="K147" s="276"/>
      <c r="L147" s="215">
        <f>IF($K$140="Drivmedelsförbrukning",AD141,IF($K$140="Körsträcka",AH143,""))</f>
        <v>0.6946199999999999</v>
      </c>
      <c r="M147" s="205"/>
      <c r="N147" s="216"/>
      <c r="O147" s="547"/>
      <c r="P147" s="242">
        <f>IF(O147="",K147*L147,(O147*K147))</f>
        <v>0</v>
      </c>
      <c r="Q147" s="212"/>
      <c r="R147" s="111"/>
      <c r="S147" s="450"/>
      <c r="U147" s="545"/>
      <c r="X147" s="324"/>
      <c r="Y147" s="20"/>
      <c r="Z147" s="20"/>
      <c r="AA147" s="20"/>
      <c r="AB147" s="20"/>
      <c r="AC147" s="523" t="s">
        <v>174</v>
      </c>
      <c r="AD147" s="522">
        <v>0.02</v>
      </c>
      <c r="AE147" s="20"/>
      <c r="AF147" s="20"/>
      <c r="AI147" s="335"/>
      <c r="AJ147" s="326"/>
      <c r="AK147" s="19"/>
      <c r="AL147" s="218"/>
      <c r="AM147" s="218"/>
      <c r="AN147" s="218"/>
      <c r="AO147" s="218"/>
      <c r="AP147" s="218"/>
      <c r="AQ147" s="218"/>
      <c r="AR147" s="218"/>
      <c r="AS147" s="218"/>
      <c r="AT147" s="218"/>
      <c r="AU147" s="218"/>
    </row>
    <row r="148" spans="1:68" ht="16.2" customHeight="1" x14ac:dyDescent="0.25">
      <c r="B148" s="103"/>
      <c r="C148" s="448"/>
      <c r="D148" s="109"/>
      <c r="E148" s="346" t="s">
        <v>91</v>
      </c>
      <c r="F148" s="111"/>
      <c r="G148" s="111"/>
      <c r="H148" s="111"/>
      <c r="I148" s="111"/>
      <c r="J148" s="128" t="str">
        <f>IF(K140="Drivmedelsförbrukning","Biogas (kubikmeter)",IF(K140="Körsträcka","Elbil",""))</f>
        <v>Biogas (kubikmeter)</v>
      </c>
      <c r="K148" s="276"/>
      <c r="L148" s="215">
        <f>IF($K$140="Drivmedelsförbrukning",AD143,IF($K$140="Körsträcka",AH144,""))</f>
        <v>0.38263321050583665</v>
      </c>
      <c r="M148" s="216"/>
      <c r="N148" s="205"/>
      <c r="O148" s="547"/>
      <c r="P148" s="242">
        <f>IF(O148="",K148*L148,(O148*K148))</f>
        <v>0</v>
      </c>
      <c r="Q148" s="212"/>
      <c r="R148" s="111"/>
      <c r="S148" s="450"/>
      <c r="U148" s="545"/>
      <c r="X148" s="324"/>
      <c r="Y148" s="20"/>
      <c r="Z148" s="20"/>
      <c r="AA148" s="20"/>
      <c r="AB148" s="20"/>
      <c r="AC148" s="20"/>
      <c r="AD148" s="20"/>
      <c r="AE148" s="20"/>
      <c r="AF148" s="20"/>
      <c r="AG148" s="20"/>
      <c r="AH148" s="20"/>
      <c r="AJ148" s="14"/>
      <c r="AK148" s="19"/>
      <c r="AL148" s="218"/>
      <c r="AM148" s="218"/>
      <c r="AN148" s="218"/>
      <c r="AO148" s="218"/>
      <c r="AP148" s="218"/>
      <c r="AQ148" s="218"/>
      <c r="AR148" s="218"/>
      <c r="AS148" s="218"/>
      <c r="AT148" s="218"/>
      <c r="AU148" s="218"/>
    </row>
    <row r="149" spans="1:68" ht="20.399999999999999" customHeight="1" x14ac:dyDescent="0.25">
      <c r="B149" s="103"/>
      <c r="C149" s="448"/>
      <c r="D149" s="109"/>
      <c r="E149" s="589" t="str">
        <f>IF(Y145=TRUE,P153,"")</f>
        <v/>
      </c>
      <c r="F149" s="590"/>
      <c r="G149" s="109"/>
      <c r="H149" s="109"/>
      <c r="I149" s="109"/>
      <c r="J149" s="128" t="str">
        <f>IF(K140="Drivmedelsförbrukning","Fordonsgas (kubikmeter)",IF(K140="Körsträcka","Laddhybrid bensin",""))</f>
        <v>Fordonsgas (kubikmeter)</v>
      </c>
      <c r="K149" s="276"/>
      <c r="L149" s="215">
        <f>IF($K$140="Drivmedelsförbrukning",AD144,IF($K$140="Körsträcka",AH145,""))</f>
        <v>0.44638898356935153</v>
      </c>
      <c r="M149" s="216" t="s">
        <v>82</v>
      </c>
      <c r="N149" s="205"/>
      <c r="O149" s="547"/>
      <c r="P149" s="242">
        <f>IF(O149="",K149*L149,(O149*K149))</f>
        <v>0</v>
      </c>
      <c r="Q149" s="212"/>
      <c r="R149" s="111"/>
      <c r="S149" s="450"/>
      <c r="U149" s="545"/>
      <c r="X149" s="324"/>
      <c r="Y149" s="20"/>
      <c r="Z149" s="20"/>
      <c r="AA149" s="20"/>
      <c r="AB149" s="20"/>
      <c r="AC149" s="20"/>
      <c r="AD149" s="20"/>
      <c r="AE149" s="20"/>
      <c r="AF149" s="20"/>
      <c r="AG149" s="20"/>
      <c r="AH149" s="20"/>
      <c r="AI149" s="20"/>
      <c r="AJ149" s="14"/>
      <c r="AK149" s="19"/>
      <c r="AL149" s="218"/>
      <c r="AM149" s="218"/>
      <c r="AN149" s="218"/>
      <c r="AO149" s="218"/>
      <c r="AP149" s="218"/>
      <c r="AQ149" s="218"/>
      <c r="AR149" s="218"/>
      <c r="AS149" s="218"/>
      <c r="AT149" s="218"/>
      <c r="AU149" s="218"/>
    </row>
    <row r="150" spans="1:68" ht="20.399999999999999" customHeight="1" x14ac:dyDescent="0.25">
      <c r="B150" s="103"/>
      <c r="C150" s="448"/>
      <c r="D150" s="109"/>
      <c r="E150" s="111"/>
      <c r="F150" s="111"/>
      <c r="G150" s="109"/>
      <c r="H150" s="109"/>
      <c r="I150" s="109"/>
      <c r="J150" s="128" t="str">
        <f>IF(K140="Drivmedelsförbrukning","Naturgas (kubikmeter)",IF(K140="Körsträcka","Laddhybrid diesel",""))</f>
        <v>Naturgas (kubikmeter)</v>
      </c>
      <c r="K150" s="524"/>
      <c r="L150" s="215">
        <f>IF($K$140="Drivmedelsförbrukning",AD145,IF($K$140="Körsträcka",AH146,""))</f>
        <v>2.67</v>
      </c>
      <c r="M150" s="216"/>
      <c r="N150" s="270"/>
      <c r="O150" s="547"/>
      <c r="P150" s="242">
        <f>IF(O150="",K150*L150,(O150*K150))</f>
        <v>0</v>
      </c>
      <c r="Q150" s="111"/>
      <c r="R150" s="220"/>
      <c r="S150" s="450"/>
      <c r="U150" s="545"/>
      <c r="X150" s="324"/>
      <c r="Y150" s="20"/>
      <c r="Z150" s="20"/>
      <c r="AA150" s="20"/>
      <c r="AB150" s="20"/>
      <c r="AC150" s="13"/>
      <c r="AD150" s="13"/>
      <c r="AE150" s="13"/>
      <c r="AF150" s="13"/>
      <c r="AG150" s="13"/>
      <c r="AH150" s="13"/>
      <c r="AI150" s="20"/>
      <c r="AJ150" s="14"/>
      <c r="AK150" s="19"/>
      <c r="AL150" s="218"/>
      <c r="AM150" s="218"/>
      <c r="AN150" s="218"/>
      <c r="AO150" s="218"/>
      <c r="AP150" s="218"/>
      <c r="AQ150" s="218"/>
      <c r="AR150" s="218"/>
      <c r="AS150" s="218"/>
      <c r="AT150" s="218"/>
      <c r="AU150" s="218"/>
    </row>
    <row r="151" spans="1:68" ht="20.399999999999999" customHeight="1" x14ac:dyDescent="0.25">
      <c r="B151" s="103"/>
      <c r="C151" s="448"/>
      <c r="D151" s="109"/>
      <c r="E151" s="111"/>
      <c r="F151" s="111"/>
      <c r="G151" s="109"/>
      <c r="H151" s="109"/>
      <c r="I151" s="109"/>
      <c r="J151" s="128" t="str">
        <f>IF(K140="Drivmedelsförbrukning","El - svenska mix (kWh)",IF(K140="Körsträcka","",""))</f>
        <v>El - svenska mix (kWh)</v>
      </c>
      <c r="K151" s="528"/>
      <c r="L151" s="215">
        <f>IF($K$140="Drivmedelsförbrukning",AD146,IF($K$140="Körsträcka","",""))</f>
        <v>5.3999999999999999E-2</v>
      </c>
      <c r="M151" s="526" t="s">
        <v>82</v>
      </c>
      <c r="N151" s="270"/>
      <c r="O151" s="547"/>
      <c r="P151" s="242">
        <f>IF(K140="Körsträcka","",IF(O151="",K151*L151,(O151*K151)))</f>
        <v>0</v>
      </c>
      <c r="Q151" s="111"/>
      <c r="R151" s="220"/>
      <c r="S151" s="450"/>
      <c r="U151" s="545"/>
      <c r="X151" s="324"/>
      <c r="Y151" s="20"/>
      <c r="Z151" s="20"/>
      <c r="AA151" s="20"/>
      <c r="AB151" s="20"/>
      <c r="AC151" s="13"/>
      <c r="AD151" s="13"/>
      <c r="AE151" s="13"/>
      <c r="AF151" s="13"/>
      <c r="AG151" s="13"/>
      <c r="AH151" s="13"/>
      <c r="AI151" s="20"/>
      <c r="AJ151" s="14"/>
      <c r="AK151" s="19"/>
      <c r="AL151" s="512"/>
      <c r="AM151" s="512"/>
      <c r="AN151" s="512"/>
      <c r="AO151" s="512"/>
      <c r="AP151" s="512"/>
      <c r="AQ151" s="512"/>
      <c r="AR151" s="512"/>
      <c r="AS151" s="512"/>
      <c r="AT151" s="512"/>
      <c r="AU151" s="512"/>
    </row>
    <row r="152" spans="1:68" ht="20.399999999999999" customHeight="1" thickBot="1" x14ac:dyDescent="0.3">
      <c r="B152" s="103"/>
      <c r="C152" s="448"/>
      <c r="D152" s="109"/>
      <c r="E152" s="111"/>
      <c r="F152" s="111"/>
      <c r="G152" s="109"/>
      <c r="H152" s="109"/>
      <c r="I152" s="109"/>
      <c r="J152" s="128" t="str">
        <f>IF(K140="Drivmedelsförbrukning","El - ursprungsmärkt förnybar (kWh)",IF(K140="Körsträcka","",""))</f>
        <v>El - ursprungsmärkt förnybar (kWh)</v>
      </c>
      <c r="K152" s="543"/>
      <c r="L152" s="544">
        <f>IF($K$140="Drivmedelsförbrukning",AD147,IF($K$140="Körsträcka","",""))</f>
        <v>0.02</v>
      </c>
      <c r="M152" s="216" t="s">
        <v>82</v>
      </c>
      <c r="N152" s="270"/>
      <c r="O152" s="547"/>
      <c r="P152" s="242">
        <f>IF(K140="Körsträcka","",IF(O152="",K152*L152,(O152*K152)))</f>
        <v>0</v>
      </c>
      <c r="Q152" s="111"/>
      <c r="R152" s="220"/>
      <c r="S152" s="450"/>
      <c r="U152" s="545"/>
      <c r="X152" s="324"/>
      <c r="Y152" s="20"/>
      <c r="Z152" s="20"/>
      <c r="AA152" s="20"/>
      <c r="AB152" s="20"/>
      <c r="AC152" s="13"/>
      <c r="AD152" s="13"/>
      <c r="AE152" s="13"/>
      <c r="AF152" s="13"/>
      <c r="AG152" s="13"/>
      <c r="AH152" s="13"/>
      <c r="AI152" s="20"/>
      <c r="AJ152" s="14"/>
      <c r="AK152" s="19"/>
      <c r="AL152" s="512"/>
      <c r="AM152" s="512"/>
      <c r="AN152" s="512"/>
      <c r="AO152" s="512"/>
      <c r="AP152" s="512"/>
      <c r="AQ152" s="512"/>
      <c r="AR152" s="512"/>
      <c r="AS152" s="512"/>
      <c r="AT152" s="512"/>
      <c r="AU152" s="512"/>
    </row>
    <row r="153" spans="1:68" ht="14.4" thickBot="1" x14ac:dyDescent="0.3">
      <c r="B153" s="103"/>
      <c r="C153" s="448"/>
      <c r="D153" s="109"/>
      <c r="E153" s="109"/>
      <c r="F153" s="109"/>
      <c r="G153" s="109"/>
      <c r="H153" s="109"/>
      <c r="I153" s="109"/>
      <c r="J153" s="664" t="s">
        <v>176</v>
      </c>
      <c r="K153" s="664"/>
      <c r="L153" s="664"/>
      <c r="M153" s="664"/>
      <c r="N153" s="664"/>
      <c r="O153" s="353" t="s">
        <v>84</v>
      </c>
      <c r="P153" s="221">
        <f>SUM(P143:P152)</f>
        <v>0</v>
      </c>
      <c r="Q153" s="109"/>
      <c r="R153" s="111"/>
      <c r="S153" s="450"/>
      <c r="X153" s="322"/>
      <c r="AC153" s="13"/>
      <c r="AD153" s="13"/>
      <c r="AE153" s="13"/>
      <c r="AF153" s="13"/>
      <c r="AG153" s="13"/>
      <c r="AH153" s="13"/>
      <c r="AI153" s="13"/>
      <c r="AJ153" s="14"/>
      <c r="AK153" s="14"/>
    </row>
    <row r="154" spans="1:68" x14ac:dyDescent="0.25">
      <c r="B154" s="103"/>
      <c r="C154" s="448"/>
      <c r="D154" s="109"/>
      <c r="E154" s="109"/>
      <c r="F154" s="109"/>
      <c r="G154" s="109"/>
      <c r="H154" s="109"/>
      <c r="I154" s="109"/>
      <c r="J154" s="554"/>
      <c r="K154" s="554"/>
      <c r="L154" s="554"/>
      <c r="M154" s="554"/>
      <c r="N154" s="554"/>
      <c r="O154" s="111"/>
      <c r="P154" s="109"/>
      <c r="Q154" s="109"/>
      <c r="R154" s="111"/>
      <c r="S154" s="450"/>
      <c r="X154" s="322"/>
      <c r="AC154" s="13"/>
      <c r="AD154" s="13"/>
      <c r="AE154" s="13"/>
      <c r="AF154" s="13"/>
      <c r="AG154" s="13"/>
      <c r="AH154" s="13"/>
      <c r="AI154" s="13"/>
      <c r="AJ154" s="14"/>
      <c r="AK154" s="14"/>
    </row>
    <row r="155" spans="1:68" ht="14.4" thickBot="1" x14ac:dyDescent="0.3">
      <c r="B155" s="103"/>
      <c r="C155" s="451"/>
      <c r="D155" s="452"/>
      <c r="E155" s="452"/>
      <c r="F155" s="452"/>
      <c r="G155" s="452"/>
      <c r="H155" s="453"/>
      <c r="I155" s="453"/>
      <c r="J155" s="453"/>
      <c r="K155" s="453"/>
      <c r="L155" s="453"/>
      <c r="M155" s="453"/>
      <c r="N155" s="453"/>
      <c r="O155" s="453"/>
      <c r="P155" s="453"/>
      <c r="Q155" s="453"/>
      <c r="R155" s="454"/>
      <c r="S155" s="455"/>
      <c r="X155" s="322"/>
      <c r="AC155" s="13"/>
      <c r="AD155" s="13"/>
      <c r="AE155" s="13"/>
      <c r="AF155" s="13"/>
      <c r="AG155" s="13"/>
      <c r="AH155" s="13"/>
      <c r="AI155" s="13"/>
      <c r="AJ155" s="14"/>
      <c r="AK155" s="14"/>
    </row>
    <row r="156" spans="1:68" ht="14.4" thickTop="1" x14ac:dyDescent="0.25">
      <c r="B156" s="103"/>
      <c r="C156" s="109"/>
      <c r="D156" s="109"/>
      <c r="E156" s="109"/>
      <c r="F156" s="109"/>
      <c r="G156" s="109"/>
      <c r="H156" s="118"/>
      <c r="I156" s="118"/>
      <c r="J156" s="118"/>
      <c r="K156" s="118"/>
      <c r="L156" s="118"/>
      <c r="M156" s="118"/>
      <c r="N156" s="118"/>
      <c r="O156" s="118"/>
      <c r="P156" s="118"/>
      <c r="Q156" s="118"/>
      <c r="R156" s="111"/>
      <c r="S156" s="111"/>
      <c r="X156" s="322"/>
      <c r="AC156" s="13"/>
      <c r="AD156" s="13"/>
      <c r="AE156" s="13"/>
      <c r="AF156" s="13"/>
      <c r="AG156" s="13"/>
      <c r="AH156" s="13"/>
      <c r="AI156" s="13"/>
      <c r="AJ156" s="14"/>
      <c r="AK156" s="14"/>
    </row>
    <row r="157" spans="1:68" s="378" customFormat="1" ht="19.350000000000001" customHeight="1" thickBot="1" x14ac:dyDescent="0.45">
      <c r="C157" s="379" t="s">
        <v>73</v>
      </c>
      <c r="D157" s="380"/>
      <c r="E157" s="380"/>
      <c r="F157" s="381" t="s">
        <v>97</v>
      </c>
      <c r="G157" s="381"/>
      <c r="H157" s="382"/>
      <c r="I157" s="382"/>
      <c r="J157" s="382"/>
      <c r="K157" s="382"/>
      <c r="L157" s="382"/>
      <c r="M157" s="382"/>
      <c r="N157" s="382"/>
      <c r="O157" s="382"/>
      <c r="P157" s="382"/>
      <c r="Q157" s="382"/>
      <c r="X157" s="383"/>
      <c r="Y157" s="384"/>
      <c r="Z157" s="384"/>
      <c r="AA157" s="384"/>
      <c r="AB157" s="384"/>
      <c r="AC157" s="385"/>
      <c r="AD157" s="385"/>
      <c r="AE157" s="385"/>
      <c r="AF157" s="386"/>
      <c r="AG157" s="385"/>
      <c r="AH157" s="385"/>
      <c r="AI157" s="384"/>
      <c r="AJ157" s="384"/>
      <c r="AK157" s="384"/>
    </row>
    <row r="158" spans="1:68" s="71" customFormat="1" ht="9.6" customHeight="1" thickTop="1" x14ac:dyDescent="0.4">
      <c r="A158" s="70"/>
      <c r="B158" s="103"/>
      <c r="C158" s="456"/>
      <c r="D158" s="457"/>
      <c r="E158" s="457"/>
      <c r="F158" s="458"/>
      <c r="G158" s="458"/>
      <c r="H158" s="459"/>
      <c r="I158" s="459"/>
      <c r="J158" s="459"/>
      <c r="K158" s="459"/>
      <c r="L158" s="459"/>
      <c r="M158" s="459"/>
      <c r="N158" s="459"/>
      <c r="O158" s="459"/>
      <c r="P158" s="459"/>
      <c r="Q158" s="459"/>
      <c r="R158" s="460"/>
      <c r="S158" s="461"/>
      <c r="T158" s="70"/>
      <c r="U158" s="70"/>
      <c r="V158" s="70"/>
      <c r="W158" s="70"/>
      <c r="X158" s="325"/>
      <c r="Y158" s="17"/>
      <c r="Z158" s="17"/>
      <c r="AA158" s="17"/>
      <c r="AB158" s="18"/>
      <c r="AC158" s="327" t="s">
        <v>48</v>
      </c>
      <c r="AD158" s="328">
        <v>2.8649038582770605</v>
      </c>
      <c r="AE158" s="329"/>
      <c r="AF158" s="329"/>
      <c r="AG158" s="330" t="s">
        <v>47</v>
      </c>
      <c r="AH158" s="331" t="s">
        <v>57</v>
      </c>
      <c r="AI158" s="18"/>
      <c r="AJ158" s="14"/>
      <c r="AK158" s="513"/>
      <c r="AL158" s="106"/>
      <c r="AM158" s="106"/>
      <c r="AN158" s="103"/>
      <c r="AO158" s="103"/>
      <c r="AP158" s="103"/>
      <c r="AQ158" s="103"/>
      <c r="AR158" s="103"/>
      <c r="AS158" s="103"/>
      <c r="AT158" s="103"/>
      <c r="AU158" s="103"/>
      <c r="BP158" s="70"/>
    </row>
    <row r="159" spans="1:68" ht="15.6" customHeight="1" x14ac:dyDescent="0.25">
      <c r="B159" s="103"/>
      <c r="C159" s="462"/>
      <c r="D159" s="189"/>
      <c r="E159" s="346" t="s">
        <v>77</v>
      </c>
      <c r="F159" s="111"/>
      <c r="G159" s="190"/>
      <c r="H159" s="191"/>
      <c r="I159" s="191"/>
      <c r="J159" s="120" t="s">
        <v>89</v>
      </c>
      <c r="K159" s="109"/>
      <c r="L159" s="111"/>
      <c r="M159" s="111"/>
      <c r="N159" s="111"/>
      <c r="O159" s="111"/>
      <c r="P159" s="111"/>
      <c r="Q159" s="111"/>
      <c r="R159" s="118"/>
      <c r="S159" s="463"/>
      <c r="T159" s="118"/>
      <c r="U159" s="118"/>
      <c r="V159" s="118"/>
      <c r="W159" s="118"/>
      <c r="X159" s="19"/>
      <c r="Y159" s="25"/>
      <c r="Z159" s="17"/>
      <c r="AA159" s="17" t="s">
        <v>63</v>
      </c>
      <c r="AB159" s="326"/>
      <c r="AC159" s="327" t="s">
        <v>49</v>
      </c>
      <c r="AD159" s="328">
        <v>2.6436409127684564</v>
      </c>
      <c r="AE159" s="329"/>
      <c r="AF159" s="329"/>
      <c r="AG159" s="333" t="s">
        <v>54</v>
      </c>
      <c r="AH159" s="334">
        <v>0.21</v>
      </c>
      <c r="AI159" s="332"/>
      <c r="AJ159" s="514"/>
      <c r="AK159" s="19"/>
      <c r="AL159" s="106"/>
      <c r="AM159" s="106"/>
      <c r="AN159" s="193"/>
      <c r="AO159" s="193"/>
      <c r="AP159" s="193"/>
      <c r="AQ159" s="193"/>
      <c r="AR159" s="193"/>
      <c r="AS159" s="194"/>
      <c r="AT159" s="195"/>
      <c r="AU159" s="103"/>
    </row>
    <row r="160" spans="1:68" ht="19.2" customHeight="1" thickBot="1" x14ac:dyDescent="0.3">
      <c r="B160" s="103"/>
      <c r="C160" s="462"/>
      <c r="D160" s="109"/>
      <c r="E160" s="591"/>
      <c r="F160" s="592"/>
      <c r="G160" s="109"/>
      <c r="H160" s="109"/>
      <c r="I160" s="109"/>
      <c r="J160" s="196" t="s">
        <v>161</v>
      </c>
      <c r="K160" s="517" t="s">
        <v>63</v>
      </c>
      <c r="L160" s="197"/>
      <c r="M160" s="111"/>
      <c r="N160" s="111"/>
      <c r="O160" s="111"/>
      <c r="P160" s="111"/>
      <c r="Q160" s="111"/>
      <c r="R160" s="111"/>
      <c r="S160" s="464"/>
      <c r="X160" s="19"/>
      <c r="Y160" s="26"/>
      <c r="Z160" s="18"/>
      <c r="AA160" s="18" t="s">
        <v>62</v>
      </c>
      <c r="AB160" s="326"/>
      <c r="AC160" s="327" t="s">
        <v>50</v>
      </c>
      <c r="AD160" s="328">
        <v>1.1306865546374179</v>
      </c>
      <c r="AE160" s="329"/>
      <c r="AF160" s="329"/>
      <c r="AG160" s="333" t="s">
        <v>145</v>
      </c>
      <c r="AH160" s="334">
        <v>0.22</v>
      </c>
      <c r="AI160" s="335"/>
      <c r="AJ160" s="326"/>
      <c r="AK160" s="19"/>
      <c r="AL160" s="103"/>
      <c r="AM160" s="103"/>
      <c r="AN160" s="199"/>
      <c r="AO160" s="103"/>
      <c r="AP160" s="103"/>
      <c r="AQ160" s="200"/>
      <c r="AR160" s="103"/>
      <c r="AS160" s="103"/>
      <c r="AT160" s="201"/>
      <c r="AU160" s="193"/>
    </row>
    <row r="161" spans="2:47" ht="18" customHeight="1" x14ac:dyDescent="0.25">
      <c r="B161" s="103"/>
      <c r="C161" s="462"/>
      <c r="D161" s="109"/>
      <c r="E161" s="593" t="s">
        <v>78</v>
      </c>
      <c r="F161" s="593"/>
      <c r="G161" s="109"/>
      <c r="H161" s="109"/>
      <c r="I161" s="109"/>
      <c r="J161" s="624" t="str">
        <f>IF(K160="Drivmedelsförbrukning","Drivmedel",IF(K160="Körsträcka","Fordonstyp",""))</f>
        <v>Drivmedel</v>
      </c>
      <c r="K161" s="621" t="str">
        <f>IF(K160="Drivmedelsförbrukning","Mängd",IF(K160="Körsträcka","Körsträcka (km)",""))</f>
        <v>Mängd</v>
      </c>
      <c r="L161" s="621" t="s">
        <v>172</v>
      </c>
      <c r="M161" s="622"/>
      <c r="N161" s="622"/>
      <c r="O161" s="623"/>
      <c r="P161" s="634" t="s">
        <v>80</v>
      </c>
      <c r="Q161" s="202"/>
      <c r="R161" s="111"/>
      <c r="S161" s="464"/>
      <c r="X161" s="323"/>
      <c r="Y161" s="18"/>
      <c r="Z161" s="18"/>
      <c r="AA161" s="18"/>
      <c r="AB161" s="326"/>
      <c r="AC161" s="327" t="s">
        <v>144</v>
      </c>
      <c r="AD161" s="336">
        <v>0.6946199999999999</v>
      </c>
      <c r="AE161" s="329"/>
      <c r="AF161" s="329"/>
      <c r="AG161" s="333" t="s">
        <v>55</v>
      </c>
      <c r="AH161" s="334">
        <v>0.2</v>
      </c>
      <c r="AI161" s="335"/>
      <c r="AJ161" s="326"/>
      <c r="AK161" s="19"/>
      <c r="AL161" s="103"/>
      <c r="AM161" s="103"/>
      <c r="AN161" s="193"/>
      <c r="AO161" s="193"/>
      <c r="AP161" s="193"/>
      <c r="AQ161" s="203"/>
      <c r="AR161" s="203"/>
      <c r="AS161" s="203"/>
      <c r="AT161" s="103"/>
      <c r="AU161" s="103"/>
    </row>
    <row r="162" spans="2:47" ht="16.95" customHeight="1" thickBot="1" x14ac:dyDescent="0.3">
      <c r="B162" s="103"/>
      <c r="C162" s="462"/>
      <c r="D162" s="109"/>
      <c r="E162" s="591"/>
      <c r="F162" s="592"/>
      <c r="G162" s="109"/>
      <c r="H162" s="109"/>
      <c r="I162" s="109"/>
      <c r="J162" s="625"/>
      <c r="K162" s="644"/>
      <c r="L162" s="352" t="s">
        <v>81</v>
      </c>
      <c r="M162" s="204"/>
      <c r="N162" s="205"/>
      <c r="O162" s="206" t="s">
        <v>83</v>
      </c>
      <c r="P162" s="635"/>
      <c r="Q162" s="202"/>
      <c r="R162" s="111"/>
      <c r="S162" s="464"/>
      <c r="X162" s="323"/>
      <c r="Y162" s="18"/>
      <c r="Z162" s="18"/>
      <c r="AA162" s="18"/>
      <c r="AB162" s="326"/>
      <c r="AC162" s="327" t="s">
        <v>51</v>
      </c>
      <c r="AD162" s="336">
        <v>1.0857000000000001</v>
      </c>
      <c r="AE162" s="329"/>
      <c r="AF162" s="329"/>
      <c r="AG162" s="333" t="s">
        <v>56</v>
      </c>
      <c r="AH162" s="334">
        <v>0.25</v>
      </c>
      <c r="AI162" s="335"/>
      <c r="AJ162" s="326"/>
      <c r="AK162" s="19"/>
      <c r="AL162" s="103"/>
      <c r="AM162" s="103"/>
      <c r="AN162" s="193"/>
      <c r="AO162" s="193"/>
      <c r="AP162" s="193"/>
      <c r="AQ162" s="203"/>
      <c r="AR162" s="203"/>
      <c r="AS162" s="203"/>
      <c r="AT162" s="103"/>
      <c r="AU162" s="103"/>
    </row>
    <row r="163" spans="2:47" ht="18.600000000000001" customHeight="1" x14ac:dyDescent="0.25">
      <c r="B163" s="103"/>
      <c r="C163" s="462"/>
      <c r="D163" s="109"/>
      <c r="E163" s="346" t="s">
        <v>85</v>
      </c>
      <c r="F163" s="111"/>
      <c r="G163" s="109"/>
      <c r="H163" s="207"/>
      <c r="I163" s="207"/>
      <c r="J163" s="128" t="str">
        <f>IF(K160="Drivmedelsförbrukning","Bensin (liter)",IF(K160="Körsträcka","Personbil (okänd drivmedelsmix)",""))</f>
        <v>Bensin (liter)</v>
      </c>
      <c r="K163" s="275"/>
      <c r="L163" s="215">
        <f>IF($K$160="Drivmedelsförbrukning",AD158,IF($K$160="Körsträcka",AH159,""))</f>
        <v>2.8649038582770605</v>
      </c>
      <c r="M163" s="209"/>
      <c r="N163" s="210"/>
      <c r="O163" s="546"/>
      <c r="P163" s="211">
        <f>IF(O163="",K163*L163,(O163*K163))</f>
        <v>0</v>
      </c>
      <c r="Q163" s="212"/>
      <c r="R163" s="111"/>
      <c r="S163" s="464"/>
      <c r="X163" s="324"/>
      <c r="Y163" s="18"/>
      <c r="Z163" s="18"/>
      <c r="AA163" s="18"/>
      <c r="AB163" s="326"/>
      <c r="AC163" s="327" t="s">
        <v>45</v>
      </c>
      <c r="AD163" s="336">
        <v>0.38263321050583665</v>
      </c>
      <c r="AE163" s="329"/>
      <c r="AF163" s="329"/>
      <c r="AG163" s="333" t="s">
        <v>146</v>
      </c>
      <c r="AH163" s="334">
        <v>0.05</v>
      </c>
      <c r="AI163" s="335"/>
      <c r="AJ163" s="326"/>
      <c r="AK163" s="19"/>
      <c r="AL163" s="103"/>
      <c r="AM163" s="103"/>
      <c r="AN163" s="213"/>
      <c r="AO163" s="103"/>
      <c r="AP163" s="193"/>
      <c r="AQ163" s="214"/>
      <c r="AR163" s="142"/>
      <c r="AS163" s="203"/>
      <c r="AT163" s="103"/>
      <c r="AU163" s="103"/>
    </row>
    <row r="164" spans="2:47" ht="16.2" customHeight="1" thickBot="1" x14ac:dyDescent="0.3">
      <c r="B164" s="103"/>
      <c r="C164" s="462"/>
      <c r="D164" s="109"/>
      <c r="E164" s="617"/>
      <c r="F164" s="618"/>
      <c r="G164" s="111"/>
      <c r="H164" s="111"/>
      <c r="I164" s="111"/>
      <c r="J164" s="128" t="str">
        <f>IF(K160="Drivmedelsförbrukning","Diesel (liter)",IF(K160="Körsträcka","Personbil bensin (inkl elhybrid)",""))</f>
        <v>Diesel (liter)</v>
      </c>
      <c r="K164" s="276"/>
      <c r="L164" s="215">
        <f t="shared" ref="L164:L165" si="5">IF($K$160="Drivmedelsförbrukning",AD159,IF($K$160="Körsträcka",AH160,""))</f>
        <v>2.6436409127684564</v>
      </c>
      <c r="M164" s="216"/>
      <c r="N164" s="205"/>
      <c r="O164" s="547"/>
      <c r="P164" s="217">
        <f t="shared" ref="P164:P166" si="6">IF(O164="",K164*L164,(O164*K164))</f>
        <v>0</v>
      </c>
      <c r="Q164" s="212"/>
      <c r="R164" s="111"/>
      <c r="S164" s="464"/>
      <c r="X164" s="324"/>
      <c r="Y164" s="18"/>
      <c r="Z164" s="18"/>
      <c r="AA164" s="18"/>
      <c r="AB164" s="326"/>
      <c r="AC164" s="327" t="s">
        <v>52</v>
      </c>
      <c r="AD164" s="337">
        <v>0.44638898356935153</v>
      </c>
      <c r="AE164" s="329"/>
      <c r="AF164" s="329"/>
      <c r="AG164" s="333" t="s">
        <v>147</v>
      </c>
      <c r="AH164" s="338">
        <v>0.02</v>
      </c>
      <c r="AI164" s="335"/>
      <c r="AJ164" s="326"/>
      <c r="AK164" s="19"/>
      <c r="AL164" s="103"/>
      <c r="AM164" s="103"/>
      <c r="AN164" s="193"/>
      <c r="AO164" s="103"/>
      <c r="AP164" s="193"/>
      <c r="AQ164" s="203"/>
      <c r="AR164" s="203"/>
      <c r="AS164" s="203"/>
      <c r="AT164" s="103"/>
      <c r="AU164" s="103"/>
    </row>
    <row r="165" spans="2:47" ht="17.399999999999999" customHeight="1" thickBot="1" x14ac:dyDescent="0.3">
      <c r="B165" s="103"/>
      <c r="C165" s="462"/>
      <c r="D165" s="109"/>
      <c r="E165" s="111"/>
      <c r="F165" s="111"/>
      <c r="G165" s="111"/>
      <c r="H165" s="111"/>
      <c r="I165" s="111"/>
      <c r="J165" s="128" t="str">
        <f>IF(K160="Drivmedelsförbrukning","E85 (liter)",IF(K160="Körsträcka","Personbil diesel",""))</f>
        <v>E85 (liter)</v>
      </c>
      <c r="K165" s="276"/>
      <c r="L165" s="215">
        <f t="shared" si="5"/>
        <v>1.1306865546374179</v>
      </c>
      <c r="M165" s="205"/>
      <c r="N165" s="205"/>
      <c r="O165" s="547"/>
      <c r="P165" s="217">
        <f t="shared" si="6"/>
        <v>0</v>
      </c>
      <c r="Q165" s="212"/>
      <c r="R165" s="111"/>
      <c r="S165" s="464"/>
      <c r="X165" s="324"/>
      <c r="Y165" s="27" t="b">
        <v>0</v>
      </c>
      <c r="Z165" s="18"/>
      <c r="AA165" s="18"/>
      <c r="AB165" s="326"/>
      <c r="AC165" s="339" t="s">
        <v>46</v>
      </c>
      <c r="AD165" s="340">
        <v>2.67</v>
      </c>
      <c r="AF165" s="343"/>
      <c r="AG165" s="341" t="s">
        <v>148</v>
      </c>
      <c r="AH165" s="342">
        <v>0.12</v>
      </c>
      <c r="AI165" s="335"/>
      <c r="AJ165" s="326"/>
      <c r="AK165" s="19"/>
      <c r="AL165" s="103"/>
      <c r="AM165" s="103"/>
      <c r="AN165" s="214"/>
      <c r="AO165" s="103"/>
      <c r="AP165" s="103"/>
      <c r="AQ165" s="214"/>
      <c r="AR165" s="142"/>
      <c r="AS165" s="103"/>
      <c r="AT165" s="103"/>
      <c r="AU165" s="103"/>
    </row>
    <row r="166" spans="2:47" ht="27" customHeight="1" x14ac:dyDescent="0.25">
      <c r="B166" s="103"/>
      <c r="C166" s="462"/>
      <c r="D166" s="109"/>
      <c r="E166" s="602" t="s">
        <v>133</v>
      </c>
      <c r="F166" s="602"/>
      <c r="G166" s="111"/>
      <c r="H166" s="111"/>
      <c r="I166" s="111"/>
      <c r="J166" s="128" t="str">
        <f>IF(K160="Drivmedelsförbrukning","FAME/RME (liter)",IF(K160="Körsträcka","Personbil E85/bensin",""))</f>
        <v>FAME/RME (liter)</v>
      </c>
      <c r="K166" s="276"/>
      <c r="L166" s="215">
        <f>IF($K$160="Drivmedelsförbrukning",AD162,IF($K$160="Körsträcka",AH162,""))</f>
        <v>1.0857000000000001</v>
      </c>
      <c r="M166" s="205"/>
      <c r="N166" s="216" t="s">
        <v>82</v>
      </c>
      <c r="O166" s="547"/>
      <c r="P166" s="217">
        <f t="shared" si="6"/>
        <v>0</v>
      </c>
      <c r="Q166" s="212"/>
      <c r="R166" s="111"/>
      <c r="S166" s="464"/>
      <c r="X166" s="324"/>
      <c r="Y166" s="20"/>
      <c r="Z166" s="20"/>
      <c r="AA166" s="20"/>
      <c r="AB166" s="20"/>
      <c r="AC166" s="523" t="s">
        <v>173</v>
      </c>
      <c r="AD166" s="522">
        <v>5.3999999999999999E-2</v>
      </c>
      <c r="AE166" s="20"/>
      <c r="AF166" s="20"/>
      <c r="AG166" s="341" t="s">
        <v>149</v>
      </c>
      <c r="AH166" s="342">
        <v>0.09</v>
      </c>
      <c r="AI166" s="335"/>
      <c r="AJ166" s="326"/>
      <c r="AK166" s="19"/>
      <c r="AL166" s="588"/>
      <c r="AM166" s="588"/>
      <c r="AN166" s="588"/>
      <c r="AO166" s="588"/>
      <c r="AP166" s="588"/>
      <c r="AQ166" s="588"/>
      <c r="AR166" s="588"/>
      <c r="AS166" s="588"/>
      <c r="AT166" s="588"/>
      <c r="AU166" s="588"/>
    </row>
    <row r="167" spans="2:47" ht="16.2" customHeight="1" x14ac:dyDescent="0.25">
      <c r="B167" s="103"/>
      <c r="C167" s="462"/>
      <c r="D167" s="109"/>
      <c r="E167" s="111"/>
      <c r="F167" s="111"/>
      <c r="G167" s="111"/>
      <c r="H167" s="111"/>
      <c r="I167" s="111"/>
      <c r="J167" s="128" t="str">
        <f>IF(K160="Drivmedelsförbrukning","HVO100 (liter)",IF(K160="Körsträcka","Personbil Bifuel (gas+bensin)",""))</f>
        <v>HVO100 (liter)</v>
      </c>
      <c r="K167" s="276"/>
      <c r="L167" s="215">
        <f>IF($K$160="Drivmedelsförbrukning",AD161,IF($K$160="Körsträcka",AH163,""))</f>
        <v>0.6946199999999999</v>
      </c>
      <c r="M167" s="205"/>
      <c r="N167" s="216"/>
      <c r="O167" s="547"/>
      <c r="P167" s="217">
        <f>IF(O167="",K167*L167,(O167*K167))</f>
        <v>0</v>
      </c>
      <c r="Q167" s="212"/>
      <c r="R167" s="111"/>
      <c r="S167" s="464"/>
      <c r="X167" s="324"/>
      <c r="Y167" s="20"/>
      <c r="Z167" s="20"/>
      <c r="AA167" s="20"/>
      <c r="AB167" s="20"/>
      <c r="AC167" s="523" t="s">
        <v>174</v>
      </c>
      <c r="AD167" s="522">
        <v>0.02</v>
      </c>
      <c r="AE167" s="20"/>
      <c r="AF167" s="20"/>
      <c r="AI167" s="335"/>
      <c r="AJ167" s="326"/>
      <c r="AK167" s="19"/>
      <c r="AL167" s="218"/>
      <c r="AM167" s="218"/>
      <c r="AN167" s="218"/>
      <c r="AO167" s="218"/>
      <c r="AP167" s="218"/>
      <c r="AQ167" s="218"/>
      <c r="AR167" s="218"/>
      <c r="AS167" s="218"/>
      <c r="AT167" s="218"/>
      <c r="AU167" s="218"/>
    </row>
    <row r="168" spans="2:47" ht="16.2" customHeight="1" x14ac:dyDescent="0.25">
      <c r="B168" s="103"/>
      <c r="C168" s="462"/>
      <c r="D168" s="109"/>
      <c r="E168" s="346" t="s">
        <v>91</v>
      </c>
      <c r="F168" s="111"/>
      <c r="G168" s="111"/>
      <c r="H168" s="111"/>
      <c r="I168" s="111"/>
      <c r="J168" s="128" t="str">
        <f>IF(K160="Drivmedelsförbrukning","Biogas (kubikmeter)",IF(K160="Körsträcka","Elbil",""))</f>
        <v>Biogas (kubikmeter)</v>
      </c>
      <c r="K168" s="276"/>
      <c r="L168" s="215">
        <f>IF($K$160="Drivmedelsförbrukning",AD163,IF($K$160="Körsträcka",AH164,""))</f>
        <v>0.38263321050583665</v>
      </c>
      <c r="M168" s="216"/>
      <c r="N168" s="205"/>
      <c r="O168" s="547"/>
      <c r="P168" s="217">
        <f>IF(O168="",K168*L168,(O168*K168))</f>
        <v>0</v>
      </c>
      <c r="Q168" s="212"/>
      <c r="R168" s="111"/>
      <c r="S168" s="464"/>
      <c r="X168" s="324"/>
      <c r="Y168" s="20"/>
      <c r="Z168" s="20"/>
      <c r="AA168" s="20"/>
      <c r="AB168" s="20"/>
      <c r="AC168" s="20"/>
      <c r="AD168" s="20"/>
      <c r="AE168" s="20"/>
      <c r="AF168" s="20"/>
      <c r="AG168" s="20"/>
      <c r="AH168" s="20"/>
      <c r="AJ168" s="14"/>
      <c r="AK168" s="19"/>
      <c r="AL168" s="218"/>
      <c r="AM168" s="218"/>
      <c r="AN168" s="218"/>
      <c r="AO168" s="218"/>
      <c r="AP168" s="218"/>
      <c r="AQ168" s="218"/>
      <c r="AR168" s="218"/>
      <c r="AS168" s="218"/>
      <c r="AT168" s="218"/>
      <c r="AU168" s="218"/>
    </row>
    <row r="169" spans="2:47" ht="20.399999999999999" customHeight="1" x14ac:dyDescent="0.25">
      <c r="B169" s="103"/>
      <c r="C169" s="462"/>
      <c r="D169" s="109"/>
      <c r="E169" s="589" t="str">
        <f>IF(Y165=TRUE,P173,"")</f>
        <v/>
      </c>
      <c r="F169" s="590"/>
      <c r="G169" s="109"/>
      <c r="H169" s="109"/>
      <c r="I169" s="109"/>
      <c r="J169" s="128" t="str">
        <f>IF(K160="Drivmedelsförbrukning","Fordonsgas (kubikmeter)",IF(K160="Körsträcka","Laddhybrid bensin",""))</f>
        <v>Fordonsgas (kubikmeter)</v>
      </c>
      <c r="K169" s="276"/>
      <c r="L169" s="215">
        <f>IF($K$160="Drivmedelsförbrukning",AD164,IF($K$160="Körsträcka",AH165,""))</f>
        <v>0.44638898356935153</v>
      </c>
      <c r="M169" s="216" t="s">
        <v>82</v>
      </c>
      <c r="N169" s="205"/>
      <c r="O169" s="547"/>
      <c r="P169" s="217">
        <f>IF(O169="",K169*L169,(O169*K169))</f>
        <v>0</v>
      </c>
      <c r="Q169" s="212"/>
      <c r="R169" s="111"/>
      <c r="S169" s="464"/>
      <c r="X169" s="324"/>
      <c r="Y169" s="20"/>
      <c r="Z169" s="20"/>
      <c r="AA169" s="20"/>
      <c r="AB169" s="20"/>
      <c r="AC169" s="20"/>
      <c r="AD169" s="20"/>
      <c r="AE169" s="20"/>
      <c r="AF169" s="20"/>
      <c r="AG169" s="20"/>
      <c r="AH169" s="20"/>
      <c r="AI169" s="20"/>
      <c r="AJ169" s="14"/>
      <c r="AK169" s="19"/>
      <c r="AL169" s="218"/>
      <c r="AM169" s="218"/>
      <c r="AN169" s="218"/>
      <c r="AO169" s="218"/>
      <c r="AP169" s="218"/>
      <c r="AQ169" s="218"/>
      <c r="AR169" s="218"/>
      <c r="AS169" s="218"/>
      <c r="AT169" s="218"/>
      <c r="AU169" s="218"/>
    </row>
    <row r="170" spans="2:47" ht="20.399999999999999" customHeight="1" x14ac:dyDescent="0.25">
      <c r="B170" s="103"/>
      <c r="C170" s="462"/>
      <c r="D170" s="109"/>
      <c r="E170" s="109"/>
      <c r="F170" s="109"/>
      <c r="G170" s="109"/>
      <c r="H170" s="109"/>
      <c r="I170" s="109"/>
      <c r="J170" s="128" t="str">
        <f>IF(K160="Drivmedelsförbrukning","Naturgas (kubikmeter)",IF(K160="Körsträcka","Laddhybrid diesel",""))</f>
        <v>Naturgas (kubikmeter)</v>
      </c>
      <c r="K170" s="529"/>
      <c r="L170" s="215">
        <f>IF($K$160="Drivmedelsförbrukning",AD165,IF($K$160="Körsträcka",AH166,""))</f>
        <v>2.67</v>
      </c>
      <c r="M170" s="216"/>
      <c r="N170" s="270"/>
      <c r="O170" s="547"/>
      <c r="P170" s="217">
        <f>IF(O170="",K170*L170,(O170*K170))</f>
        <v>0</v>
      </c>
      <c r="Q170" s="111"/>
      <c r="R170" s="220"/>
      <c r="S170" s="464"/>
      <c r="X170" s="324"/>
      <c r="Y170" s="20"/>
      <c r="Z170" s="20"/>
      <c r="AA170" s="20"/>
      <c r="AB170" s="20"/>
      <c r="AC170" s="13"/>
      <c r="AD170" s="13"/>
      <c r="AE170" s="13"/>
      <c r="AF170" s="13"/>
      <c r="AG170" s="13"/>
      <c r="AH170" s="13"/>
      <c r="AI170" s="20"/>
      <c r="AJ170" s="14"/>
      <c r="AK170" s="19"/>
      <c r="AL170" s="218"/>
      <c r="AM170" s="218"/>
      <c r="AN170" s="218"/>
      <c r="AO170" s="218"/>
      <c r="AP170" s="218"/>
      <c r="AQ170" s="218"/>
      <c r="AR170" s="218"/>
      <c r="AS170" s="218"/>
      <c r="AT170" s="218"/>
      <c r="AU170" s="218"/>
    </row>
    <row r="171" spans="2:47" ht="20.399999999999999" customHeight="1" x14ac:dyDescent="0.25">
      <c r="B171" s="103"/>
      <c r="C171" s="462"/>
      <c r="D171" s="109"/>
      <c r="E171" s="109"/>
      <c r="F171" s="109"/>
      <c r="G171" s="109"/>
      <c r="H171" s="109"/>
      <c r="I171" s="109"/>
      <c r="J171" s="530" t="str">
        <f>IF(K160="Drivmedelsförbrukning","El - svensk mix (kWh)",IF(K160="Körsträcka","",""))</f>
        <v>El - svensk mix (kWh)</v>
      </c>
      <c r="K171" s="527"/>
      <c r="L171" s="215">
        <f>IF($K$160="Drivmedelsförbrukning",AD166,IF($K$160="Körsträcka","",""))</f>
        <v>5.3999999999999999E-2</v>
      </c>
      <c r="M171" s="526" t="s">
        <v>82</v>
      </c>
      <c r="N171" s="270"/>
      <c r="O171" s="547"/>
      <c r="P171" s="217">
        <f>IF(K160="Körsträcka","",IF(O171="",K171*L171,(O171*K171)))</f>
        <v>0</v>
      </c>
      <c r="Q171" s="111"/>
      <c r="R171" s="220"/>
      <c r="S171" s="464"/>
      <c r="X171" s="324"/>
      <c r="Y171" s="20"/>
      <c r="Z171" s="20"/>
      <c r="AA171" s="20"/>
      <c r="AB171" s="20"/>
      <c r="AC171" s="13"/>
      <c r="AD171" s="13"/>
      <c r="AE171" s="13"/>
      <c r="AF171" s="13"/>
      <c r="AG171" s="13"/>
      <c r="AH171" s="13"/>
      <c r="AI171" s="20"/>
      <c r="AJ171" s="14"/>
      <c r="AK171" s="19"/>
      <c r="AL171" s="512"/>
      <c r="AM171" s="512"/>
      <c r="AN171" s="512"/>
      <c r="AO171" s="512"/>
      <c r="AP171" s="512"/>
      <c r="AQ171" s="512"/>
      <c r="AR171" s="512"/>
      <c r="AS171" s="512"/>
      <c r="AT171" s="512"/>
      <c r="AU171" s="512"/>
    </row>
    <row r="172" spans="2:47" ht="20.399999999999999" customHeight="1" thickBot="1" x14ac:dyDescent="0.3">
      <c r="B172" s="103"/>
      <c r="C172" s="462"/>
      <c r="D172" s="109"/>
      <c r="E172" s="109"/>
      <c r="F172" s="109"/>
      <c r="G172" s="109"/>
      <c r="H172" s="109"/>
      <c r="I172" s="109"/>
      <c r="J172" s="530" t="str">
        <f>IF(K160="Drivmedelsförbrukning","El - ursprungsmärkt förnybar (kWh)",IF(K160="Körsträcka","",""))</f>
        <v>El - ursprungsmärkt förnybar (kWh)</v>
      </c>
      <c r="K172" s="527"/>
      <c r="L172" s="544">
        <f>IF($K$160="Drivmedelsförbrukning",AD167,IF($K$160="Körsträcka","",""))</f>
        <v>0.02</v>
      </c>
      <c r="M172" s="526" t="s">
        <v>82</v>
      </c>
      <c r="N172" s="270"/>
      <c r="O172" s="547"/>
      <c r="P172" s="217">
        <f>IF(K160="Körsträcka","",IF(O172="",K172*L172,(O172*K172)))</f>
        <v>0</v>
      </c>
      <c r="Q172" s="111"/>
      <c r="R172" s="220"/>
      <c r="S172" s="464"/>
      <c r="X172" s="324"/>
      <c r="Y172" s="20"/>
      <c r="Z172" s="20"/>
      <c r="AA172" s="20"/>
      <c r="AB172" s="20"/>
      <c r="AC172" s="13"/>
      <c r="AD172" s="13"/>
      <c r="AE172" s="13"/>
      <c r="AF172" s="13"/>
      <c r="AG172" s="13"/>
      <c r="AH172" s="13"/>
      <c r="AI172" s="20"/>
      <c r="AJ172" s="14"/>
      <c r="AK172" s="19"/>
      <c r="AL172" s="512"/>
      <c r="AM172" s="512"/>
      <c r="AN172" s="512"/>
      <c r="AO172" s="512"/>
      <c r="AP172" s="512"/>
      <c r="AQ172" s="512"/>
      <c r="AR172" s="512"/>
      <c r="AS172" s="512"/>
      <c r="AT172" s="512"/>
      <c r="AU172" s="512"/>
    </row>
    <row r="173" spans="2:47" ht="14.4" thickBot="1" x14ac:dyDescent="0.3">
      <c r="B173" s="103"/>
      <c r="C173" s="462"/>
      <c r="D173" s="109"/>
      <c r="E173" s="109"/>
      <c r="F173" s="109"/>
      <c r="G173" s="109"/>
      <c r="H173" s="109"/>
      <c r="I173" s="109"/>
      <c r="J173" s="664" t="s">
        <v>176</v>
      </c>
      <c r="K173" s="664"/>
      <c r="L173" s="664"/>
      <c r="M173" s="664"/>
      <c r="N173" s="664"/>
      <c r="O173" s="353" t="s">
        <v>84</v>
      </c>
      <c r="P173" s="221">
        <f>SUM(P163:P172)</f>
        <v>0</v>
      </c>
      <c r="Q173" s="109"/>
      <c r="R173" s="111"/>
      <c r="S173" s="464"/>
      <c r="X173" s="322"/>
      <c r="AC173" s="13"/>
      <c r="AD173" s="13"/>
      <c r="AE173" s="13"/>
      <c r="AF173" s="13"/>
      <c r="AG173" s="13"/>
      <c r="AH173" s="13"/>
      <c r="AI173" s="13"/>
      <c r="AJ173" s="14"/>
      <c r="AK173" s="14"/>
    </row>
    <row r="174" spans="2:47" x14ac:dyDescent="0.25">
      <c r="B174" s="103"/>
      <c r="C174" s="462"/>
      <c r="D174" s="109"/>
      <c r="E174" s="109"/>
      <c r="F174" s="109"/>
      <c r="G174" s="109"/>
      <c r="H174" s="109"/>
      <c r="I174" s="109"/>
      <c r="J174" s="554"/>
      <c r="K174" s="554"/>
      <c r="L174" s="554"/>
      <c r="M174" s="554"/>
      <c r="N174" s="554"/>
      <c r="O174" s="111"/>
      <c r="P174" s="109"/>
      <c r="Q174" s="109"/>
      <c r="R174" s="111"/>
      <c r="S174" s="464"/>
      <c r="X174" s="322"/>
      <c r="AC174" s="13"/>
      <c r="AD174" s="13"/>
      <c r="AE174" s="13"/>
      <c r="AF174" s="13"/>
      <c r="AG174" s="13"/>
      <c r="AH174" s="13"/>
      <c r="AI174" s="13"/>
      <c r="AJ174" s="14"/>
      <c r="AK174" s="14"/>
    </row>
    <row r="175" spans="2:47" ht="14.4" thickBot="1" x14ac:dyDescent="0.3">
      <c r="B175" s="103"/>
      <c r="C175" s="465"/>
      <c r="D175" s="466"/>
      <c r="E175" s="466"/>
      <c r="F175" s="466"/>
      <c r="G175" s="466"/>
      <c r="H175" s="467"/>
      <c r="I175" s="467"/>
      <c r="J175" s="467"/>
      <c r="K175" s="467"/>
      <c r="L175" s="467"/>
      <c r="M175" s="467"/>
      <c r="N175" s="467"/>
      <c r="O175" s="467"/>
      <c r="P175" s="467"/>
      <c r="Q175" s="467"/>
      <c r="R175" s="468"/>
      <c r="S175" s="469"/>
      <c r="X175" s="322"/>
      <c r="AC175" s="13"/>
      <c r="AD175" s="13"/>
      <c r="AE175" s="13"/>
      <c r="AF175" s="13"/>
      <c r="AG175" s="13"/>
      <c r="AH175" s="13"/>
      <c r="AI175" s="13"/>
      <c r="AJ175" s="14"/>
      <c r="AK175" s="14"/>
    </row>
    <row r="176" spans="2:47" ht="14.4" thickTop="1" x14ac:dyDescent="0.25">
      <c r="B176" s="103"/>
      <c r="C176" s="109"/>
      <c r="D176" s="109"/>
      <c r="E176" s="109"/>
      <c r="F176" s="109"/>
      <c r="G176" s="109"/>
      <c r="H176" s="118"/>
      <c r="I176" s="118"/>
      <c r="J176" s="118"/>
      <c r="K176" s="118"/>
      <c r="L176" s="118"/>
      <c r="M176" s="118"/>
      <c r="N176" s="118"/>
      <c r="O176" s="118"/>
      <c r="P176" s="118"/>
      <c r="Q176" s="118"/>
      <c r="R176" s="111"/>
      <c r="S176" s="111"/>
      <c r="X176" s="322"/>
      <c r="AC176" s="13"/>
      <c r="AD176" s="13"/>
      <c r="AE176" s="13"/>
      <c r="AF176" s="13"/>
      <c r="AG176" s="13"/>
      <c r="AH176" s="13"/>
      <c r="AI176" s="13"/>
      <c r="AJ176" s="14"/>
      <c r="AK176" s="14"/>
    </row>
    <row r="177" spans="2:67" s="393" customFormat="1" ht="21.6" thickBot="1" x14ac:dyDescent="0.45">
      <c r="B177" s="387"/>
      <c r="C177" s="388" t="s">
        <v>60</v>
      </c>
      <c r="D177" s="389"/>
      <c r="E177" s="389"/>
      <c r="F177" s="390"/>
      <c r="G177" s="390"/>
      <c r="H177" s="387"/>
      <c r="I177" s="387"/>
      <c r="J177" s="391"/>
      <c r="K177" s="391"/>
      <c r="L177" s="391"/>
      <c r="M177" s="391"/>
      <c r="N177" s="391"/>
      <c r="O177" s="391"/>
      <c r="P177" s="391"/>
      <c r="Q177" s="391"/>
      <c r="R177" s="392"/>
      <c r="S177" s="392"/>
      <c r="X177" s="394"/>
      <c r="Y177" s="395"/>
      <c r="Z177" s="395"/>
      <c r="AA177" s="395"/>
      <c r="AB177" s="395"/>
      <c r="AC177" s="395"/>
      <c r="AD177" s="395"/>
      <c r="AE177" s="395"/>
      <c r="AF177" s="395"/>
      <c r="AG177" s="395"/>
      <c r="AH177" s="395"/>
      <c r="AI177" s="395"/>
      <c r="AJ177" s="395"/>
      <c r="AK177" s="395"/>
    </row>
    <row r="178" spans="2:67" ht="14.4" thickTop="1" x14ac:dyDescent="0.25">
      <c r="B178" s="103"/>
      <c r="C178" s="470"/>
      <c r="D178" s="471"/>
      <c r="E178" s="471"/>
      <c r="F178" s="471"/>
      <c r="G178" s="471"/>
      <c r="H178" s="472"/>
      <c r="I178" s="472"/>
      <c r="J178" s="472"/>
      <c r="K178" s="472"/>
      <c r="L178" s="472"/>
      <c r="M178" s="472"/>
      <c r="N178" s="472"/>
      <c r="O178" s="472"/>
      <c r="P178" s="472"/>
      <c r="Q178" s="472"/>
      <c r="R178" s="473"/>
      <c r="S178" s="474"/>
      <c r="X178" s="322"/>
      <c r="AC178" s="13"/>
      <c r="AD178" s="13"/>
      <c r="AE178" s="13"/>
      <c r="AF178" s="13"/>
      <c r="AG178" s="13"/>
      <c r="AH178" s="13"/>
      <c r="AI178" s="13"/>
      <c r="AJ178" s="14"/>
      <c r="AK178" s="14"/>
    </row>
    <row r="179" spans="2:67" x14ac:dyDescent="0.25">
      <c r="B179" s="103"/>
      <c r="C179" s="475"/>
      <c r="D179" s="109"/>
      <c r="E179" s="109"/>
      <c r="F179" s="109"/>
      <c r="G179" s="109"/>
      <c r="H179" s="118"/>
      <c r="I179" s="118"/>
      <c r="J179" s="118"/>
      <c r="K179" s="118"/>
      <c r="L179" s="118"/>
      <c r="M179" s="118"/>
      <c r="N179" s="118"/>
      <c r="O179" s="118"/>
      <c r="P179" s="118"/>
      <c r="Q179" s="118"/>
      <c r="R179" s="111"/>
      <c r="S179" s="476"/>
      <c r="X179" s="322"/>
      <c r="AC179" s="13"/>
      <c r="AD179" s="13"/>
      <c r="AE179" s="13"/>
      <c r="AF179" s="13"/>
      <c r="AG179" s="13"/>
      <c r="AH179" s="13"/>
      <c r="AI179" s="13"/>
      <c r="AJ179" s="14"/>
      <c r="AK179" s="14"/>
    </row>
    <row r="180" spans="2:67" x14ac:dyDescent="0.25">
      <c r="B180" s="103"/>
      <c r="C180" s="475"/>
      <c r="D180" s="109"/>
      <c r="E180" s="593" t="s">
        <v>58</v>
      </c>
      <c r="F180" s="593"/>
      <c r="G180" s="109"/>
      <c r="H180" s="118"/>
      <c r="I180" s="118"/>
      <c r="J180" s="120" t="s">
        <v>90</v>
      </c>
      <c r="K180" s="118"/>
      <c r="L180" s="118"/>
      <c r="M180" s="118"/>
      <c r="N180" s="118"/>
      <c r="O180" s="118"/>
      <c r="P180" s="118"/>
      <c r="Q180" s="118"/>
      <c r="R180" s="111"/>
      <c r="S180" s="476"/>
      <c r="X180" s="322"/>
      <c r="AC180" s="13"/>
      <c r="AD180" s="13"/>
      <c r="AE180" s="13"/>
      <c r="AF180" s="13"/>
      <c r="AG180" s="13"/>
      <c r="AH180" s="13"/>
      <c r="AI180" s="13"/>
      <c r="AJ180" s="14"/>
      <c r="AK180" s="14"/>
    </row>
    <row r="181" spans="2:67" ht="14.4" thickBot="1" x14ac:dyDescent="0.3">
      <c r="B181" s="103"/>
      <c r="C181" s="475"/>
      <c r="D181" s="109"/>
      <c r="E181" s="591"/>
      <c r="F181" s="592"/>
      <c r="G181" s="109"/>
      <c r="H181" s="118"/>
      <c r="I181" s="118"/>
      <c r="J181" s="111"/>
      <c r="K181" s="118"/>
      <c r="L181" s="118"/>
      <c r="M181" s="118"/>
      <c r="N181" s="118"/>
      <c r="O181" s="118"/>
      <c r="P181" s="118"/>
      <c r="Q181" s="118"/>
      <c r="R181" s="111"/>
      <c r="S181" s="476"/>
      <c r="X181" s="322"/>
      <c r="AC181" s="13"/>
      <c r="AD181" s="13"/>
      <c r="AE181" s="13"/>
      <c r="AF181" s="13"/>
      <c r="AG181" s="13"/>
      <c r="AH181" s="13"/>
      <c r="AI181" s="13"/>
      <c r="AJ181" s="14"/>
      <c r="AK181" s="14"/>
    </row>
    <row r="182" spans="2:67" ht="16.2" customHeight="1" x14ac:dyDescent="0.25">
      <c r="B182" s="103"/>
      <c r="C182" s="475"/>
      <c r="D182" s="109"/>
      <c r="E182" s="111"/>
      <c r="F182" s="111"/>
      <c r="G182" s="109"/>
      <c r="H182" s="118"/>
      <c r="I182" s="118"/>
      <c r="J182" s="123"/>
      <c r="K182" s="348" t="s">
        <v>81</v>
      </c>
      <c r="L182" s="345" t="s">
        <v>83</v>
      </c>
      <c r="M182" s="118"/>
      <c r="N182" s="118"/>
      <c r="O182" s="118"/>
      <c r="P182" s="118"/>
      <c r="Q182" s="118"/>
      <c r="R182" s="111"/>
      <c r="S182" s="476"/>
      <c r="X182" s="322"/>
      <c r="AC182" s="13"/>
      <c r="AD182" s="13"/>
      <c r="AE182" s="13"/>
      <c r="AF182" s="13"/>
      <c r="AG182" s="13"/>
      <c r="AH182" s="13"/>
      <c r="AI182" s="13"/>
      <c r="AJ182" s="14"/>
      <c r="AK182" s="14"/>
    </row>
    <row r="183" spans="2:67" x14ac:dyDescent="0.25">
      <c r="B183" s="103"/>
      <c r="C183" s="475"/>
      <c r="D183" s="111"/>
      <c r="E183" s="593" t="s">
        <v>93</v>
      </c>
      <c r="F183" s="593"/>
      <c r="G183" s="109"/>
      <c r="H183" s="118"/>
      <c r="I183" s="118"/>
      <c r="J183" s="262" t="s">
        <v>139</v>
      </c>
      <c r="K183" s="129">
        <v>240</v>
      </c>
      <c r="L183" s="279"/>
      <c r="M183" s="263"/>
      <c r="N183" s="118"/>
      <c r="O183" s="118"/>
      <c r="P183" s="118"/>
      <c r="Q183" s="118"/>
      <c r="R183" s="111"/>
      <c r="S183" s="476"/>
      <c r="X183" s="322"/>
      <c r="Y183" s="29"/>
      <c r="AA183" s="14"/>
      <c r="AB183" s="14"/>
      <c r="AJ183" s="14"/>
      <c r="AK183" s="14"/>
      <c r="AL183" s="71"/>
      <c r="AM183" s="71"/>
      <c r="AN183" s="71"/>
      <c r="AO183" s="71"/>
      <c r="AP183" s="71"/>
      <c r="AQ183" s="71"/>
      <c r="AR183" s="71"/>
      <c r="AS183" s="71"/>
      <c r="AT183" s="71"/>
      <c r="AU183" s="71"/>
      <c r="BF183" s="70"/>
      <c r="BG183" s="70"/>
      <c r="BH183" s="70"/>
      <c r="BI183" s="70"/>
      <c r="BJ183" s="70"/>
      <c r="BK183" s="70"/>
      <c r="BL183" s="70"/>
      <c r="BM183" s="70"/>
      <c r="BN183" s="70"/>
      <c r="BO183" s="70"/>
    </row>
    <row r="184" spans="2:67" ht="14.4" thickBot="1" x14ac:dyDescent="0.3">
      <c r="B184" s="103"/>
      <c r="C184" s="475"/>
      <c r="D184" s="109"/>
      <c r="E184" s="591"/>
      <c r="F184" s="592"/>
      <c r="G184" s="109"/>
      <c r="H184" s="118"/>
      <c r="I184" s="118"/>
      <c r="J184" s="264" t="s">
        <v>53</v>
      </c>
      <c r="K184" s="594">
        <f>IF(L183="",((E181/K183)*10),((E181/L183)*10))</f>
        <v>0</v>
      </c>
      <c r="L184" s="626"/>
      <c r="M184" s="118"/>
      <c r="N184" s="118"/>
      <c r="O184" s="118"/>
      <c r="P184" s="118"/>
      <c r="Q184" s="118"/>
      <c r="R184" s="111"/>
      <c r="S184" s="476"/>
      <c r="X184" s="322"/>
      <c r="Y184" s="29"/>
      <c r="AA184" s="14"/>
      <c r="AB184" s="14"/>
      <c r="AJ184" s="14"/>
      <c r="AK184" s="14"/>
      <c r="AL184" s="71"/>
      <c r="AM184" s="71"/>
      <c r="AN184" s="71"/>
      <c r="AO184" s="71"/>
      <c r="AP184" s="71"/>
      <c r="AQ184" s="71"/>
      <c r="AR184" s="71"/>
      <c r="AS184" s="71"/>
      <c r="AT184" s="71"/>
      <c r="AU184" s="71"/>
      <c r="BF184" s="70"/>
      <c r="BG184" s="70"/>
      <c r="BH184" s="70"/>
      <c r="BI184" s="70"/>
      <c r="BJ184" s="70"/>
      <c r="BK184" s="70"/>
      <c r="BL184" s="70"/>
      <c r="BM184" s="70"/>
      <c r="BN184" s="70"/>
      <c r="BO184" s="70"/>
    </row>
    <row r="185" spans="2:67" x14ac:dyDescent="0.25">
      <c r="B185" s="103"/>
      <c r="C185" s="475"/>
      <c r="D185" s="109"/>
      <c r="E185" s="111"/>
      <c r="F185" s="111"/>
      <c r="G185" s="109"/>
      <c r="H185" s="118"/>
      <c r="I185" s="118"/>
      <c r="J185" s="109" t="s">
        <v>140</v>
      </c>
      <c r="K185" s="111"/>
      <c r="L185" s="111"/>
      <c r="M185" s="118"/>
      <c r="N185" s="118"/>
      <c r="O185" s="172"/>
      <c r="P185" s="118"/>
      <c r="Q185" s="118"/>
      <c r="R185" s="111"/>
      <c r="S185" s="476"/>
      <c r="X185" s="322"/>
      <c r="AA185" s="14"/>
      <c r="AB185" s="14"/>
      <c r="AJ185" s="14"/>
      <c r="AK185" s="14"/>
      <c r="AL185" s="71"/>
      <c r="AM185" s="71"/>
      <c r="AN185" s="71"/>
      <c r="AO185" s="71"/>
      <c r="AP185" s="71"/>
      <c r="AQ185" s="71"/>
      <c r="AR185" s="71"/>
      <c r="AS185" s="71"/>
      <c r="AT185" s="71"/>
      <c r="AU185" s="71"/>
      <c r="BF185" s="70"/>
      <c r="BG185" s="70"/>
      <c r="BH185" s="70"/>
      <c r="BI185" s="70"/>
      <c r="BJ185" s="70"/>
      <c r="BK185" s="70"/>
      <c r="BL185" s="70"/>
      <c r="BM185" s="70"/>
      <c r="BN185" s="70"/>
      <c r="BO185" s="70"/>
    </row>
    <row r="186" spans="2:67" ht="25.8" customHeight="1" x14ac:dyDescent="0.25">
      <c r="B186" s="103"/>
      <c r="C186" s="475"/>
      <c r="D186" s="109"/>
      <c r="E186" s="602" t="s">
        <v>135</v>
      </c>
      <c r="F186" s="602"/>
      <c r="G186" s="109"/>
      <c r="H186" s="118"/>
      <c r="I186" s="118"/>
      <c r="J186" s="118"/>
      <c r="K186" s="118"/>
      <c r="L186" s="118"/>
      <c r="M186" s="118"/>
      <c r="N186" s="118"/>
      <c r="O186" s="118"/>
      <c r="P186" s="118"/>
      <c r="Q186" s="118"/>
      <c r="R186" s="111"/>
      <c r="S186" s="476"/>
      <c r="X186" s="322"/>
      <c r="AA186" s="14"/>
      <c r="AB186" s="14"/>
      <c r="AJ186" s="14"/>
      <c r="AK186" s="14"/>
      <c r="AL186" s="71"/>
      <c r="AM186" s="71"/>
      <c r="AN186" s="71"/>
      <c r="AO186" s="71"/>
      <c r="AP186" s="71"/>
      <c r="AQ186" s="71"/>
      <c r="AR186" s="71"/>
      <c r="AS186" s="71"/>
      <c r="AT186" s="71"/>
      <c r="AU186" s="71"/>
      <c r="BF186" s="70"/>
      <c r="BG186" s="70"/>
      <c r="BH186" s="70"/>
      <c r="BI186" s="70"/>
      <c r="BJ186" s="70"/>
      <c r="BK186" s="70"/>
      <c r="BL186" s="70"/>
      <c r="BM186" s="70"/>
      <c r="BN186" s="70"/>
      <c r="BO186" s="70"/>
    </row>
    <row r="187" spans="2:67" x14ac:dyDescent="0.25">
      <c r="B187" s="103"/>
      <c r="C187" s="475"/>
      <c r="D187" s="109"/>
      <c r="E187" s="111"/>
      <c r="F187" s="111"/>
      <c r="G187" s="111"/>
      <c r="H187" s="118"/>
      <c r="I187" s="118"/>
      <c r="J187" s="118"/>
      <c r="K187" s="118"/>
      <c r="L187" s="118"/>
      <c r="M187" s="118"/>
      <c r="N187" s="118"/>
      <c r="O187" s="118"/>
      <c r="P187" s="118"/>
      <c r="Q187" s="118"/>
      <c r="R187" s="137"/>
      <c r="S187" s="476"/>
      <c r="X187" s="322"/>
      <c r="AA187" s="14"/>
      <c r="AB187" s="14"/>
      <c r="AJ187" s="14"/>
      <c r="AK187" s="14"/>
      <c r="AL187" s="71"/>
      <c r="AM187" s="71"/>
      <c r="AN187" s="71"/>
      <c r="AO187" s="71"/>
      <c r="AP187" s="71"/>
      <c r="AQ187" s="71"/>
      <c r="AR187" s="71"/>
      <c r="AS187" s="71"/>
      <c r="AT187" s="71"/>
      <c r="AU187" s="71"/>
      <c r="BF187" s="70"/>
      <c r="BG187" s="70"/>
      <c r="BH187" s="70"/>
      <c r="BI187" s="70"/>
      <c r="BJ187" s="70"/>
      <c r="BK187" s="70"/>
      <c r="BL187" s="70"/>
      <c r="BM187" s="70"/>
      <c r="BN187" s="70"/>
      <c r="BO187" s="70"/>
    </row>
    <row r="188" spans="2:67" x14ac:dyDescent="0.25">
      <c r="B188" s="103"/>
      <c r="C188" s="475"/>
      <c r="D188" s="109"/>
      <c r="E188" s="593" t="s">
        <v>92</v>
      </c>
      <c r="F188" s="593"/>
      <c r="G188" s="109"/>
      <c r="H188" s="138"/>
      <c r="I188" s="138"/>
      <c r="J188" s="120" t="s">
        <v>89</v>
      </c>
      <c r="K188" s="118"/>
      <c r="L188" s="137"/>
      <c r="M188" s="137"/>
      <c r="N188" s="137"/>
      <c r="O188" s="137"/>
      <c r="P188" s="137"/>
      <c r="Q188" s="137"/>
      <c r="R188" s="118"/>
      <c r="S188" s="477"/>
      <c r="T188" s="118"/>
      <c r="U188" s="118"/>
      <c r="V188" s="118"/>
      <c r="W188" s="118"/>
      <c r="X188" s="19"/>
      <c r="Y188" s="25" t="b">
        <v>0</v>
      </c>
      <c r="Z188" s="17"/>
      <c r="AA188" s="14"/>
      <c r="AB188" s="14"/>
      <c r="AJ188" s="14"/>
      <c r="AK188" s="14"/>
      <c r="AL188" s="71"/>
      <c r="AM188" s="71"/>
      <c r="AN188" s="71"/>
      <c r="AO188" s="71"/>
      <c r="AP188" s="71"/>
      <c r="AQ188" s="71"/>
      <c r="AR188" s="71"/>
      <c r="AS188" s="71"/>
      <c r="AT188" s="71"/>
      <c r="AU188" s="71"/>
      <c r="BF188" s="70"/>
      <c r="BG188" s="70"/>
      <c r="BH188" s="70"/>
      <c r="BI188" s="70"/>
      <c r="BJ188" s="70"/>
      <c r="BK188" s="70"/>
      <c r="BL188" s="70"/>
      <c r="BM188" s="70"/>
      <c r="BN188" s="70"/>
      <c r="BO188" s="70"/>
    </row>
    <row r="189" spans="2:67" ht="14.4" thickBot="1" x14ac:dyDescent="0.3">
      <c r="B189" s="103"/>
      <c r="C189" s="475"/>
      <c r="D189" s="109"/>
      <c r="E189" s="589">
        <f>K184</f>
        <v>0</v>
      </c>
      <c r="F189" s="590"/>
      <c r="G189" s="109"/>
      <c r="H189" s="118"/>
      <c r="I189" s="118"/>
      <c r="J189" s="111"/>
      <c r="K189" s="111"/>
      <c r="L189" s="111"/>
      <c r="M189" s="111"/>
      <c r="N189" s="111"/>
      <c r="O189" s="111"/>
      <c r="P189" s="137"/>
      <c r="Q189" s="137"/>
      <c r="R189" s="137"/>
      <c r="S189" s="476"/>
      <c r="X189" s="19"/>
      <c r="Y189" s="26"/>
      <c r="Z189" s="18"/>
      <c r="AA189" s="14"/>
      <c r="AB189" s="14"/>
      <c r="AJ189" s="14"/>
      <c r="AK189" s="14"/>
      <c r="AL189" s="71"/>
      <c r="AM189" s="71"/>
      <c r="AN189" s="71"/>
      <c r="AO189" s="71"/>
      <c r="AP189" s="71"/>
      <c r="AQ189" s="71"/>
      <c r="AR189" s="71"/>
      <c r="AS189" s="71"/>
      <c r="AT189" s="71"/>
      <c r="AU189" s="71"/>
      <c r="BF189" s="70"/>
      <c r="BG189" s="70"/>
      <c r="BH189" s="70"/>
      <c r="BI189" s="70"/>
      <c r="BJ189" s="70"/>
      <c r="BK189" s="70"/>
      <c r="BL189" s="70"/>
      <c r="BM189" s="70"/>
      <c r="BN189" s="70"/>
      <c r="BO189" s="70"/>
    </row>
    <row r="190" spans="2:67" ht="14.4" customHeight="1" x14ac:dyDescent="0.25">
      <c r="B190" s="103"/>
      <c r="C190" s="475"/>
      <c r="D190" s="109"/>
      <c r="E190" s="111"/>
      <c r="F190" s="111"/>
      <c r="G190" s="109"/>
      <c r="H190" s="118"/>
      <c r="I190" s="118"/>
      <c r="J190" s="123"/>
      <c r="K190" s="348" t="s">
        <v>95</v>
      </c>
      <c r="L190" s="345" t="s">
        <v>83</v>
      </c>
      <c r="M190" s="137"/>
      <c r="N190" s="137"/>
      <c r="O190" s="137"/>
      <c r="P190" s="175"/>
      <c r="Q190" s="175"/>
      <c r="R190" s="137"/>
      <c r="S190" s="476"/>
      <c r="X190" s="323"/>
      <c r="Y190" s="18"/>
      <c r="Z190" s="18"/>
      <c r="AA190" s="14"/>
      <c r="AB190" s="14"/>
      <c r="AJ190" s="14"/>
      <c r="AK190" s="14"/>
      <c r="AL190" s="71"/>
      <c r="AM190" s="71"/>
      <c r="AN190" s="71"/>
      <c r="AO190" s="71"/>
      <c r="AP190" s="71"/>
      <c r="AQ190" s="71"/>
      <c r="AR190" s="71"/>
      <c r="AS190" s="71"/>
      <c r="AT190" s="71"/>
      <c r="AU190" s="71"/>
      <c r="BF190" s="70"/>
      <c r="BG190" s="70"/>
      <c r="BH190" s="70"/>
      <c r="BI190" s="70"/>
      <c r="BJ190" s="70"/>
      <c r="BK190" s="70"/>
      <c r="BL190" s="70"/>
      <c r="BM190" s="70"/>
      <c r="BN190" s="70"/>
      <c r="BO190" s="70"/>
    </row>
    <row r="191" spans="2:67" ht="14.4" customHeight="1" x14ac:dyDescent="0.25">
      <c r="B191" s="103"/>
      <c r="C191" s="475"/>
      <c r="D191" s="109"/>
      <c r="E191" s="346" t="s">
        <v>85</v>
      </c>
      <c r="F191" s="111"/>
      <c r="G191" s="109"/>
      <c r="H191" s="144"/>
      <c r="I191" s="144"/>
      <c r="J191" s="627" t="s">
        <v>99</v>
      </c>
      <c r="K191" s="628">
        <v>0.17</v>
      </c>
      <c r="L191" s="645"/>
      <c r="M191" s="265"/>
      <c r="N191" s="176"/>
      <c r="O191" s="176"/>
      <c r="P191" s="151"/>
      <c r="Q191" s="152"/>
      <c r="R191" s="137"/>
      <c r="S191" s="476"/>
      <c r="X191" s="324"/>
      <c r="Y191" s="18"/>
      <c r="Z191" s="18"/>
      <c r="AA191" s="14"/>
      <c r="AB191" s="14"/>
      <c r="AJ191" s="14"/>
      <c r="AK191" s="14"/>
      <c r="AL191" s="71"/>
      <c r="AM191" s="71"/>
      <c r="AN191" s="71"/>
      <c r="AO191" s="71"/>
      <c r="AP191" s="71"/>
      <c r="AQ191" s="71"/>
      <c r="AR191" s="71"/>
      <c r="AS191" s="71"/>
      <c r="AT191" s="71"/>
      <c r="AU191" s="71"/>
      <c r="BF191" s="70"/>
      <c r="BG191" s="70"/>
      <c r="BH191" s="70"/>
      <c r="BI191" s="70"/>
      <c r="BJ191" s="70"/>
      <c r="BK191" s="70"/>
      <c r="BL191" s="70"/>
      <c r="BM191" s="70"/>
      <c r="BN191" s="70"/>
      <c r="BO191" s="70"/>
    </row>
    <row r="192" spans="2:67" ht="15" customHeight="1" thickBot="1" x14ac:dyDescent="0.3">
      <c r="B192" s="103"/>
      <c r="C192" s="475"/>
      <c r="D192" s="109"/>
      <c r="E192" s="591"/>
      <c r="F192" s="592"/>
      <c r="G192" s="109"/>
      <c r="H192" s="137"/>
      <c r="I192" s="137"/>
      <c r="J192" s="627"/>
      <c r="K192" s="628"/>
      <c r="L192" s="645"/>
      <c r="M192" s="266"/>
      <c r="N192" s="137"/>
      <c r="O192" s="137"/>
      <c r="P192" s="151"/>
      <c r="Q192" s="152"/>
      <c r="R192" s="137"/>
      <c r="S192" s="476"/>
      <c r="X192" s="324"/>
      <c r="Y192" s="18"/>
      <c r="Z192" s="18"/>
      <c r="AA192" s="14"/>
      <c r="AB192" s="14"/>
      <c r="AJ192" s="14"/>
      <c r="AK192" s="14"/>
      <c r="AL192" s="71"/>
      <c r="AM192" s="71"/>
      <c r="AN192" s="71"/>
      <c r="AO192" s="71"/>
      <c r="AP192" s="71"/>
      <c r="AQ192" s="71"/>
      <c r="AR192" s="71"/>
      <c r="AS192" s="71"/>
      <c r="AT192" s="71"/>
      <c r="AU192" s="71"/>
      <c r="BF192" s="70"/>
      <c r="BG192" s="70"/>
      <c r="BH192" s="70"/>
      <c r="BI192" s="70"/>
      <c r="BJ192" s="70"/>
      <c r="BK192" s="70"/>
      <c r="BL192" s="70"/>
      <c r="BM192" s="70"/>
      <c r="BN192" s="70"/>
      <c r="BO192" s="70"/>
    </row>
    <row r="193" spans="1:68" ht="18.600000000000001" customHeight="1" thickBot="1" x14ac:dyDescent="0.3">
      <c r="B193" s="103"/>
      <c r="C193" s="475"/>
      <c r="D193" s="109"/>
      <c r="E193" s="111"/>
      <c r="F193" s="111"/>
      <c r="G193" s="109"/>
      <c r="H193" s="137"/>
      <c r="I193" s="137"/>
      <c r="J193" s="267" t="s">
        <v>80</v>
      </c>
      <c r="K193" s="594">
        <f>IF(AND(Y188=TRUE,L191=""),E189*K191,IF(AND(Y188=FALSE,L191=""),E184*K191,IF(AND(Y188=TRUE,Y196=TRUE),E189*L191,IF(AND(Y188=FALSE,Y196=TRUE),E184*L191))))</f>
        <v>0</v>
      </c>
      <c r="L193" s="626"/>
      <c r="M193" s="137"/>
      <c r="N193" s="137"/>
      <c r="O193" s="137"/>
      <c r="P193" s="151"/>
      <c r="Q193" s="152"/>
      <c r="R193" s="137"/>
      <c r="S193" s="476"/>
      <c r="X193" s="324"/>
      <c r="Y193" s="27" t="b">
        <v>0</v>
      </c>
      <c r="Z193" s="18"/>
      <c r="AA193" s="14"/>
      <c r="AB193" s="14"/>
      <c r="AJ193" s="14"/>
      <c r="AK193" s="14"/>
      <c r="AL193" s="71"/>
      <c r="AM193" s="71"/>
      <c r="AN193" s="71"/>
      <c r="AO193" s="71"/>
      <c r="AP193" s="71"/>
      <c r="AQ193" s="71"/>
      <c r="AR193" s="71"/>
      <c r="AS193" s="71"/>
      <c r="AT193" s="71"/>
      <c r="AU193" s="71"/>
      <c r="BF193" s="70"/>
      <c r="BG193" s="70"/>
      <c r="BH193" s="70"/>
      <c r="BI193" s="70"/>
      <c r="BJ193" s="70"/>
      <c r="BK193" s="70"/>
      <c r="BL193" s="70"/>
      <c r="BM193" s="70"/>
      <c r="BN193" s="70"/>
      <c r="BO193" s="70"/>
    </row>
    <row r="194" spans="1:68" ht="26.4" customHeight="1" x14ac:dyDescent="0.25">
      <c r="B194" s="103"/>
      <c r="C194" s="475"/>
      <c r="D194" s="109"/>
      <c r="E194" s="602" t="s">
        <v>133</v>
      </c>
      <c r="F194" s="602"/>
      <c r="G194" s="109"/>
      <c r="H194" s="137"/>
      <c r="I194" s="137"/>
      <c r="J194" s="646" t="s">
        <v>151</v>
      </c>
      <c r="K194" s="646"/>
      <c r="L194" s="646"/>
      <c r="M194" s="347"/>
      <c r="N194" s="347"/>
      <c r="O194" s="347"/>
      <c r="P194" s="347"/>
      <c r="Q194" s="152"/>
      <c r="R194" s="137"/>
      <c r="S194" s="476"/>
      <c r="X194" s="324"/>
      <c r="Y194" s="20"/>
      <c r="Z194" s="20"/>
      <c r="AA194" s="14"/>
      <c r="AB194" s="14"/>
      <c r="AJ194" s="14"/>
      <c r="AK194" s="14"/>
      <c r="AL194" s="71"/>
      <c r="AM194" s="71"/>
      <c r="AN194" s="71"/>
      <c r="AO194" s="71"/>
      <c r="AP194" s="71"/>
      <c r="AQ194" s="71"/>
      <c r="AR194" s="71"/>
      <c r="AS194" s="71"/>
      <c r="AT194" s="71"/>
      <c r="AU194" s="71"/>
      <c r="BF194" s="70"/>
      <c r="BG194" s="70"/>
      <c r="BH194" s="70"/>
      <c r="BI194" s="70"/>
      <c r="BJ194" s="70"/>
      <c r="BK194" s="70"/>
      <c r="BL194" s="70"/>
      <c r="BM194" s="70"/>
      <c r="BN194" s="70"/>
      <c r="BO194" s="70"/>
    </row>
    <row r="195" spans="1:68" ht="11.4" customHeight="1" x14ac:dyDescent="0.25">
      <c r="B195" s="103"/>
      <c r="C195" s="475"/>
      <c r="D195" s="109"/>
      <c r="E195" s="111"/>
      <c r="F195" s="111"/>
      <c r="G195" s="109"/>
      <c r="H195" s="137"/>
      <c r="I195" s="137"/>
      <c r="J195" s="596"/>
      <c r="K195" s="596"/>
      <c r="L195" s="596"/>
      <c r="M195" s="347"/>
      <c r="N195" s="347"/>
      <c r="O195" s="347"/>
      <c r="P195" s="347"/>
      <c r="Q195" s="152"/>
      <c r="R195" s="137"/>
      <c r="S195" s="476"/>
      <c r="X195" s="324"/>
      <c r="Y195" s="20" t="s">
        <v>96</v>
      </c>
      <c r="Z195" s="20"/>
      <c r="AA195" s="14"/>
      <c r="AB195" s="14"/>
      <c r="AJ195" s="14"/>
      <c r="AK195" s="14"/>
      <c r="AL195" s="71"/>
      <c r="AM195" s="71"/>
      <c r="AN195" s="71"/>
      <c r="AO195" s="71"/>
      <c r="AP195" s="71"/>
      <c r="AQ195" s="71"/>
      <c r="AR195" s="71"/>
      <c r="AS195" s="71"/>
      <c r="AT195" s="71"/>
      <c r="AU195" s="71"/>
      <c r="BF195" s="70"/>
      <c r="BG195" s="70"/>
      <c r="BH195" s="70"/>
      <c r="BI195" s="70"/>
      <c r="BJ195" s="70"/>
      <c r="BK195" s="70"/>
      <c r="BL195" s="70"/>
      <c r="BM195" s="70"/>
      <c r="BN195" s="70"/>
      <c r="BO195" s="70"/>
    </row>
    <row r="196" spans="1:68" ht="17.399999999999999" x14ac:dyDescent="0.25">
      <c r="B196" s="103"/>
      <c r="C196" s="475"/>
      <c r="D196" s="109"/>
      <c r="E196" s="346" t="s">
        <v>91</v>
      </c>
      <c r="F196" s="111"/>
      <c r="G196" s="109"/>
      <c r="H196" s="137"/>
      <c r="I196" s="137"/>
      <c r="J196" s="596"/>
      <c r="K196" s="596"/>
      <c r="L196" s="596"/>
      <c r="M196" s="150"/>
      <c r="N196" s="137"/>
      <c r="O196" s="137"/>
      <c r="P196" s="151"/>
      <c r="Q196" s="152"/>
      <c r="R196" s="137"/>
      <c r="S196" s="476"/>
      <c r="X196" s="324"/>
      <c r="Y196" s="29" t="b">
        <f>IF(L191="",FALSE,TRUE)</f>
        <v>0</v>
      </c>
      <c r="Z196" s="20"/>
      <c r="AA196" s="14"/>
      <c r="AB196" s="14"/>
      <c r="AJ196" s="14"/>
      <c r="AK196" s="14"/>
      <c r="AL196" s="71"/>
      <c r="AM196" s="71"/>
      <c r="AN196" s="71"/>
      <c r="AO196" s="71"/>
      <c r="AP196" s="71"/>
      <c r="AQ196" s="71"/>
      <c r="AR196" s="71"/>
      <c r="AS196" s="71"/>
      <c r="AT196" s="71"/>
      <c r="AU196" s="71"/>
      <c r="BF196" s="70"/>
      <c r="BG196" s="70"/>
      <c r="BH196" s="70"/>
      <c r="BI196" s="70"/>
      <c r="BJ196" s="70"/>
      <c r="BK196" s="70"/>
      <c r="BL196" s="70"/>
      <c r="BM196" s="70"/>
      <c r="BN196" s="70"/>
      <c r="BO196" s="70"/>
    </row>
    <row r="197" spans="1:68" ht="17.399999999999999" x14ac:dyDescent="0.25">
      <c r="B197" s="103"/>
      <c r="C197" s="475"/>
      <c r="D197" s="109"/>
      <c r="E197" s="619">
        <f>K193</f>
        <v>0</v>
      </c>
      <c r="F197" s="620"/>
      <c r="G197" s="109"/>
      <c r="H197" s="118"/>
      <c r="I197" s="118"/>
      <c r="J197" s="133"/>
      <c r="K197" s="148"/>
      <c r="L197" s="149"/>
      <c r="M197" s="150"/>
      <c r="N197" s="137"/>
      <c r="O197" s="137"/>
      <c r="P197" s="151"/>
      <c r="Q197" s="152"/>
      <c r="R197" s="137"/>
      <c r="S197" s="476"/>
      <c r="X197" s="324"/>
      <c r="Y197" s="20"/>
      <c r="Z197" s="20"/>
      <c r="AA197" s="14"/>
      <c r="AB197" s="14"/>
      <c r="AJ197" s="14"/>
      <c r="AK197" s="14"/>
      <c r="AL197" s="71"/>
      <c r="AM197" s="71"/>
      <c r="AN197" s="71"/>
      <c r="AO197" s="71"/>
      <c r="AP197" s="71"/>
      <c r="AQ197" s="71"/>
      <c r="AR197" s="71"/>
      <c r="AS197" s="71"/>
      <c r="AT197" s="71"/>
      <c r="AU197" s="71"/>
      <c r="BF197" s="70"/>
      <c r="BG197" s="70"/>
      <c r="BH197" s="70"/>
      <c r="BI197" s="70"/>
      <c r="BJ197" s="70"/>
      <c r="BK197" s="70"/>
      <c r="BL197" s="70"/>
      <c r="BM197" s="70"/>
      <c r="BN197" s="70"/>
      <c r="BO197" s="70"/>
    </row>
    <row r="198" spans="1:68" x14ac:dyDescent="0.25">
      <c r="B198" s="103"/>
      <c r="C198" s="475"/>
      <c r="D198" s="109"/>
      <c r="E198" s="109"/>
      <c r="F198" s="109"/>
      <c r="G198" s="109"/>
      <c r="H198" s="118"/>
      <c r="I198" s="118"/>
      <c r="J198" s="153"/>
      <c r="K198" s="148"/>
      <c r="L198" s="148"/>
      <c r="M198" s="137"/>
      <c r="N198" s="137"/>
      <c r="O198" s="154"/>
      <c r="P198" s="151"/>
      <c r="Q198" s="137"/>
      <c r="R198" s="155"/>
      <c r="S198" s="476"/>
      <c r="X198" s="324"/>
      <c r="Y198" s="20"/>
      <c r="Z198" s="20"/>
      <c r="AA198" s="14"/>
      <c r="AB198" s="14"/>
      <c r="AJ198" s="14"/>
      <c r="AK198" s="14"/>
      <c r="AL198" s="71"/>
      <c r="AM198" s="71"/>
      <c r="AN198" s="71"/>
      <c r="AO198" s="71"/>
      <c r="AP198" s="71"/>
      <c r="AQ198" s="71"/>
      <c r="AR198" s="71"/>
      <c r="AS198" s="71"/>
      <c r="AT198" s="71"/>
      <c r="AU198" s="71"/>
      <c r="BF198" s="70"/>
      <c r="BG198" s="70"/>
      <c r="BH198" s="70"/>
      <c r="BI198" s="70"/>
      <c r="BJ198" s="70"/>
      <c r="BK198" s="70"/>
      <c r="BL198" s="70"/>
      <c r="BM198" s="70"/>
      <c r="BN198" s="70"/>
      <c r="BO198" s="70"/>
    </row>
    <row r="199" spans="1:68" ht="14.4" thickBot="1" x14ac:dyDescent="0.3">
      <c r="B199" s="103"/>
      <c r="C199" s="478"/>
      <c r="D199" s="479"/>
      <c r="E199" s="479"/>
      <c r="F199" s="479"/>
      <c r="G199" s="479"/>
      <c r="H199" s="480"/>
      <c r="I199" s="480"/>
      <c r="J199" s="481"/>
      <c r="K199" s="480"/>
      <c r="L199" s="480"/>
      <c r="M199" s="480"/>
      <c r="N199" s="481"/>
      <c r="O199" s="481"/>
      <c r="P199" s="480"/>
      <c r="Q199" s="480"/>
      <c r="R199" s="481"/>
      <c r="S199" s="482"/>
      <c r="X199" s="322"/>
      <c r="AA199" s="14"/>
      <c r="AB199" s="14"/>
      <c r="AJ199" s="14"/>
      <c r="AK199" s="14"/>
      <c r="AL199" s="71"/>
      <c r="AM199" s="71"/>
      <c r="AN199" s="71"/>
      <c r="AO199" s="71"/>
      <c r="AP199" s="71"/>
      <c r="AQ199" s="71"/>
      <c r="AR199" s="71"/>
      <c r="AS199" s="71"/>
      <c r="AT199" s="71"/>
      <c r="AU199" s="71"/>
      <c r="BF199" s="70"/>
      <c r="BG199" s="70"/>
      <c r="BH199" s="70"/>
      <c r="BI199" s="70"/>
      <c r="BJ199" s="70"/>
      <c r="BK199" s="70"/>
      <c r="BL199" s="70"/>
      <c r="BM199" s="70"/>
      <c r="BN199" s="70"/>
      <c r="BO199" s="70"/>
    </row>
    <row r="200" spans="1:68" s="111" customFormat="1" ht="15" customHeight="1" thickTop="1" x14ac:dyDescent="0.25">
      <c r="B200" s="109"/>
      <c r="C200" s="109"/>
      <c r="D200" s="189"/>
      <c r="E200" s="189"/>
      <c r="F200" s="268"/>
      <c r="G200" s="190"/>
      <c r="H200" s="269"/>
      <c r="I200" s="269"/>
      <c r="J200" s="269"/>
      <c r="K200" s="191"/>
      <c r="L200" s="191"/>
      <c r="M200" s="269"/>
      <c r="N200" s="191"/>
      <c r="O200" s="191"/>
      <c r="P200" s="191"/>
      <c r="X200" s="30"/>
      <c r="Y200" s="30"/>
      <c r="Z200" s="31"/>
      <c r="AA200" s="30"/>
      <c r="AB200" s="30"/>
      <c r="AC200" s="30"/>
      <c r="AD200" s="30"/>
      <c r="AE200" s="30"/>
      <c r="AF200" s="30"/>
      <c r="AG200" s="30"/>
      <c r="AH200" s="30"/>
      <c r="AI200" s="30"/>
      <c r="AJ200" s="31"/>
      <c r="AK200" s="31"/>
      <c r="AV200" s="86"/>
      <c r="AW200" s="86"/>
      <c r="AX200" s="86"/>
      <c r="AY200" s="86"/>
      <c r="AZ200" s="86"/>
      <c r="BA200" s="86"/>
      <c r="BB200" s="86"/>
      <c r="BC200" s="86"/>
      <c r="BD200" s="86"/>
      <c r="BE200" s="86"/>
      <c r="BF200" s="86"/>
      <c r="BG200" s="86"/>
      <c r="BH200" s="86"/>
      <c r="BI200" s="86"/>
      <c r="BJ200" s="86"/>
      <c r="BK200" s="86"/>
      <c r="BL200" s="86"/>
      <c r="BM200" s="86"/>
      <c r="BN200" s="86"/>
      <c r="BO200" s="86"/>
    </row>
    <row r="201" spans="1:68" s="398" customFormat="1" ht="19.350000000000001" customHeight="1" thickBot="1" x14ac:dyDescent="0.45">
      <c r="C201" s="397" t="s">
        <v>74</v>
      </c>
      <c r="D201" s="401"/>
      <c r="E201" s="401"/>
      <c r="F201" s="402"/>
      <c r="G201" s="402"/>
      <c r="H201" s="396"/>
      <c r="I201" s="396"/>
      <c r="J201" s="396"/>
      <c r="K201" s="396"/>
      <c r="L201" s="396"/>
      <c r="M201" s="396"/>
      <c r="N201" s="396"/>
      <c r="O201" s="396"/>
      <c r="P201" s="396"/>
      <c r="Q201" s="396"/>
      <c r="X201" s="399"/>
      <c r="Y201" s="400"/>
      <c r="Z201" s="400"/>
      <c r="AA201" s="400"/>
      <c r="AB201" s="400"/>
      <c r="AC201" s="403"/>
      <c r="AD201" s="403"/>
      <c r="AE201" s="403"/>
      <c r="AF201" s="404"/>
      <c r="AG201" s="403"/>
      <c r="AH201" s="403"/>
      <c r="AI201" s="400"/>
      <c r="AJ201" s="400"/>
      <c r="AK201" s="400"/>
    </row>
    <row r="202" spans="1:68" s="71" customFormat="1" ht="9.6" customHeight="1" thickTop="1" x14ac:dyDescent="0.4">
      <c r="A202" s="70"/>
      <c r="B202" s="103"/>
      <c r="C202" s="226"/>
      <c r="D202" s="227"/>
      <c r="E202" s="227"/>
      <c r="F202" s="228"/>
      <c r="G202" s="228"/>
      <c r="H202" s="229"/>
      <c r="I202" s="229"/>
      <c r="J202" s="229"/>
      <c r="K202" s="229"/>
      <c r="L202" s="229"/>
      <c r="M202" s="229"/>
      <c r="N202" s="229"/>
      <c r="O202" s="229"/>
      <c r="P202" s="229"/>
      <c r="Q202" s="229"/>
      <c r="R202" s="230"/>
      <c r="S202" s="231"/>
      <c r="T202" s="70"/>
      <c r="U202" s="70"/>
      <c r="V202" s="70"/>
      <c r="W202" s="70"/>
      <c r="X202" s="325"/>
      <c r="Y202" s="17"/>
      <c r="Z202" s="17"/>
      <c r="AA202" s="17"/>
      <c r="AB202" s="18"/>
      <c r="AC202" s="327" t="s">
        <v>48</v>
      </c>
      <c r="AD202" s="328">
        <v>2.8649038582770605</v>
      </c>
      <c r="AE202" s="329"/>
      <c r="AF202" s="329"/>
      <c r="AG202" s="330" t="s">
        <v>47</v>
      </c>
      <c r="AH202" s="331" t="s">
        <v>57</v>
      </c>
      <c r="AI202" s="18"/>
      <c r="AJ202" s="14"/>
      <c r="AK202" s="513"/>
      <c r="AL202" s="106"/>
      <c r="AM202" s="106"/>
      <c r="AN202" s="103"/>
      <c r="AO202" s="103"/>
      <c r="AP202" s="103"/>
      <c r="AQ202" s="103"/>
      <c r="AR202" s="103"/>
      <c r="AS202" s="103"/>
      <c r="AT202" s="103"/>
      <c r="AU202" s="103"/>
      <c r="BP202" s="70"/>
    </row>
    <row r="203" spans="1:68" ht="15.6" customHeight="1" x14ac:dyDescent="0.25">
      <c r="B203" s="103"/>
      <c r="C203" s="232"/>
      <c r="D203" s="189"/>
      <c r="E203" s="346" t="s">
        <v>77</v>
      </c>
      <c r="F203" s="111"/>
      <c r="G203" s="190"/>
      <c r="H203" s="191"/>
      <c r="I203" s="191"/>
      <c r="J203" s="120" t="s">
        <v>89</v>
      </c>
      <c r="K203" s="109"/>
      <c r="L203" s="111"/>
      <c r="M203" s="111"/>
      <c r="N203" s="111"/>
      <c r="O203" s="111"/>
      <c r="P203" s="111"/>
      <c r="Q203" s="111"/>
      <c r="R203" s="118"/>
      <c r="S203" s="233"/>
      <c r="T203" s="118"/>
      <c r="U203" s="118"/>
      <c r="V203" s="118"/>
      <c r="W203" s="118"/>
      <c r="X203" s="19"/>
      <c r="Y203" s="25"/>
      <c r="Z203" s="17"/>
      <c r="AA203" s="17" t="s">
        <v>63</v>
      </c>
      <c r="AB203" s="326"/>
      <c r="AC203" s="327" t="s">
        <v>49</v>
      </c>
      <c r="AD203" s="328">
        <v>2.6436409127684564</v>
      </c>
      <c r="AE203" s="329"/>
      <c r="AF203" s="329"/>
      <c r="AG203" s="333" t="s">
        <v>54</v>
      </c>
      <c r="AH203" s="334">
        <v>0.21</v>
      </c>
      <c r="AI203" s="332"/>
      <c r="AJ203" s="514"/>
      <c r="AK203" s="19"/>
      <c r="AL203" s="106"/>
      <c r="AM203" s="106"/>
      <c r="AN203" s="193"/>
      <c r="AO203" s="193"/>
      <c r="AP203" s="193"/>
      <c r="AQ203" s="193"/>
      <c r="AR203" s="193"/>
      <c r="AS203" s="194"/>
      <c r="AT203" s="195"/>
      <c r="AU203" s="103"/>
    </row>
    <row r="204" spans="1:68" ht="19.2" customHeight="1" thickBot="1" x14ac:dyDescent="0.3">
      <c r="B204" s="103"/>
      <c r="C204" s="232"/>
      <c r="D204" s="109"/>
      <c r="E204" s="591"/>
      <c r="F204" s="592"/>
      <c r="G204" s="109"/>
      <c r="H204" s="109"/>
      <c r="I204" s="109"/>
      <c r="J204" s="196" t="s">
        <v>161</v>
      </c>
      <c r="K204" s="518" t="s">
        <v>63</v>
      </c>
      <c r="L204" s="197"/>
      <c r="M204" s="111"/>
      <c r="N204" s="111"/>
      <c r="O204" s="111"/>
      <c r="P204" s="111"/>
      <c r="Q204" s="111"/>
      <c r="R204" s="111"/>
      <c r="S204" s="234"/>
      <c r="X204" s="19"/>
      <c r="Y204" s="26"/>
      <c r="Z204" s="18"/>
      <c r="AA204" s="18" t="s">
        <v>62</v>
      </c>
      <c r="AB204" s="326"/>
      <c r="AC204" s="327" t="s">
        <v>50</v>
      </c>
      <c r="AD204" s="328">
        <v>1.1306865546374179</v>
      </c>
      <c r="AE204" s="329"/>
      <c r="AF204" s="329"/>
      <c r="AG204" s="333" t="s">
        <v>145</v>
      </c>
      <c r="AH204" s="334">
        <v>0.22</v>
      </c>
      <c r="AI204" s="335"/>
      <c r="AJ204" s="326"/>
      <c r="AK204" s="19"/>
      <c r="AL204" s="103"/>
      <c r="AM204" s="103"/>
      <c r="AN204" s="199"/>
      <c r="AO204" s="103"/>
      <c r="AP204" s="103"/>
      <c r="AQ204" s="200"/>
      <c r="AR204" s="103"/>
      <c r="AS204" s="103"/>
      <c r="AT204" s="201"/>
      <c r="AU204" s="193"/>
    </row>
    <row r="205" spans="1:68" ht="18" customHeight="1" x14ac:dyDescent="0.25">
      <c r="B205" s="103"/>
      <c r="C205" s="232"/>
      <c r="D205" s="109"/>
      <c r="E205" s="593" t="s">
        <v>78</v>
      </c>
      <c r="F205" s="593"/>
      <c r="G205" s="109"/>
      <c r="H205" s="109"/>
      <c r="I205" s="109"/>
      <c r="J205" s="624" t="str">
        <f>IF(K204="Drivmedelsförbrukning","Drivmedel",IF(K204="Körsträcka","Fordonstyp",""))</f>
        <v>Drivmedel</v>
      </c>
      <c r="K205" s="621" t="str">
        <f>IF(K204="Drivmedelsförbrukning","Mängd",IF(K204="Körsträcka","Körsträcka (km)",""))</f>
        <v>Mängd</v>
      </c>
      <c r="L205" s="621" t="s">
        <v>172</v>
      </c>
      <c r="M205" s="622"/>
      <c r="N205" s="622"/>
      <c r="O205" s="623"/>
      <c r="P205" s="634" t="s">
        <v>80</v>
      </c>
      <c r="Q205" s="202"/>
      <c r="R205" s="111"/>
      <c r="S205" s="234"/>
      <c r="X205" s="323"/>
      <c r="Y205" s="18"/>
      <c r="Z205" s="18"/>
      <c r="AA205" s="18"/>
      <c r="AB205" s="326"/>
      <c r="AC205" s="327" t="s">
        <v>144</v>
      </c>
      <c r="AD205" s="336">
        <v>0.6946199999999999</v>
      </c>
      <c r="AE205" s="329"/>
      <c r="AF205" s="329"/>
      <c r="AG205" s="333" t="s">
        <v>55</v>
      </c>
      <c r="AH205" s="334">
        <v>0.2</v>
      </c>
      <c r="AI205" s="335"/>
      <c r="AJ205" s="326"/>
      <c r="AK205" s="19"/>
      <c r="AL205" s="103"/>
      <c r="AM205" s="103"/>
      <c r="AN205" s="193"/>
      <c r="AO205" s="193"/>
      <c r="AP205" s="193"/>
      <c r="AQ205" s="203"/>
      <c r="AR205" s="203"/>
      <c r="AS205" s="203"/>
      <c r="AT205" s="103"/>
      <c r="AU205" s="103"/>
    </row>
    <row r="206" spans="1:68" ht="16.95" customHeight="1" thickBot="1" x14ac:dyDescent="0.3">
      <c r="B206" s="103"/>
      <c r="C206" s="232"/>
      <c r="D206" s="109"/>
      <c r="E206" s="591"/>
      <c r="F206" s="592"/>
      <c r="G206" s="109"/>
      <c r="H206" s="109"/>
      <c r="I206" s="109"/>
      <c r="J206" s="625"/>
      <c r="K206" s="644"/>
      <c r="L206" s="352" t="s">
        <v>81</v>
      </c>
      <c r="M206" s="204"/>
      <c r="N206" s="205"/>
      <c r="O206" s="206" t="s">
        <v>83</v>
      </c>
      <c r="P206" s="635"/>
      <c r="Q206" s="202"/>
      <c r="R206" s="111"/>
      <c r="S206" s="234"/>
      <c r="X206" s="323"/>
      <c r="Y206" s="18"/>
      <c r="Z206" s="18"/>
      <c r="AA206" s="18"/>
      <c r="AB206" s="326"/>
      <c r="AC206" s="327" t="s">
        <v>51</v>
      </c>
      <c r="AD206" s="336">
        <v>1.0857000000000001</v>
      </c>
      <c r="AE206" s="329"/>
      <c r="AF206" s="329"/>
      <c r="AG206" s="333" t="s">
        <v>56</v>
      </c>
      <c r="AH206" s="334">
        <v>0.25</v>
      </c>
      <c r="AI206" s="335"/>
      <c r="AJ206" s="326"/>
      <c r="AK206" s="19"/>
      <c r="AL206" s="103"/>
      <c r="AM206" s="103"/>
      <c r="AN206" s="193"/>
      <c r="AO206" s="193"/>
      <c r="AP206" s="193"/>
      <c r="AQ206" s="203"/>
      <c r="AR206" s="203"/>
      <c r="AS206" s="203"/>
      <c r="AT206" s="103"/>
      <c r="AU206" s="103"/>
    </row>
    <row r="207" spans="1:68" ht="18.600000000000001" customHeight="1" x14ac:dyDescent="0.25">
      <c r="B207" s="103"/>
      <c r="C207" s="232"/>
      <c r="D207" s="109"/>
      <c r="E207" s="346" t="s">
        <v>85</v>
      </c>
      <c r="F207" s="111"/>
      <c r="G207" s="109"/>
      <c r="H207" s="207"/>
      <c r="I207" s="207"/>
      <c r="J207" s="128" t="str">
        <f>IF(K204="Drivmedelsförbrukning","Bensin (liter)",IF(K204="Körsträcka","Personbil (okänd drivmedelsmix)",""))</f>
        <v>Bensin (liter)</v>
      </c>
      <c r="K207" s="275"/>
      <c r="L207" s="215">
        <f>IF($K$204="Drivmedelsförbrukning",AD202,IF($K$204="Körsträcka",AH203,""))</f>
        <v>2.8649038582770605</v>
      </c>
      <c r="M207" s="209"/>
      <c r="N207" s="210"/>
      <c r="O207" s="546"/>
      <c r="P207" s="211">
        <f>IF(O207="",K207*L207,(O207*K207))</f>
        <v>0</v>
      </c>
      <c r="Q207" s="212"/>
      <c r="R207" s="111"/>
      <c r="S207" s="234"/>
      <c r="X207" s="324"/>
      <c r="Y207" s="18"/>
      <c r="Z207" s="18"/>
      <c r="AA207" s="18"/>
      <c r="AB207" s="326"/>
      <c r="AC207" s="327" t="s">
        <v>45</v>
      </c>
      <c r="AD207" s="336">
        <v>0.38263321050583665</v>
      </c>
      <c r="AE207" s="329"/>
      <c r="AF207" s="329"/>
      <c r="AG207" s="333" t="s">
        <v>146</v>
      </c>
      <c r="AH207" s="334">
        <v>0.05</v>
      </c>
      <c r="AI207" s="335"/>
      <c r="AJ207" s="326"/>
      <c r="AK207" s="19"/>
      <c r="AL207" s="103"/>
      <c r="AM207" s="103"/>
      <c r="AN207" s="213"/>
      <c r="AO207" s="103"/>
      <c r="AP207" s="193"/>
      <c r="AQ207" s="214"/>
      <c r="AR207" s="142"/>
      <c r="AS207" s="203"/>
      <c r="AT207" s="103"/>
      <c r="AU207" s="103"/>
    </row>
    <row r="208" spans="1:68" ht="16.2" customHeight="1" thickBot="1" x14ac:dyDescent="0.3">
      <c r="B208" s="103"/>
      <c r="C208" s="232"/>
      <c r="D208" s="109"/>
      <c r="E208" s="617"/>
      <c r="F208" s="618"/>
      <c r="G208" s="111"/>
      <c r="H208" s="111"/>
      <c r="I208" s="111"/>
      <c r="J208" s="128" t="str">
        <f>IF(K204="Drivmedelsförbrukning","Diesel (liter)",IF(K204="Körsträcka","Personbil bensin (inkl elhybrid)",""))</f>
        <v>Diesel (liter)</v>
      </c>
      <c r="K208" s="276"/>
      <c r="L208" s="215">
        <f t="shared" ref="L208" si="7">IF($K$204="Drivmedelsförbrukning",AD203,IF($K$204="Körsträcka",AH204,""))</f>
        <v>2.6436409127684564</v>
      </c>
      <c r="M208" s="216"/>
      <c r="N208" s="205"/>
      <c r="O208" s="547"/>
      <c r="P208" s="217">
        <f t="shared" ref="P208:P210" si="8">IF(O208="",K208*L208,(O208*K208))</f>
        <v>0</v>
      </c>
      <c r="Q208" s="212"/>
      <c r="R208" s="111"/>
      <c r="S208" s="234"/>
      <c r="X208" s="324"/>
      <c r="Y208" s="18"/>
      <c r="Z208" s="18"/>
      <c r="AA208" s="18"/>
      <c r="AB208" s="326"/>
      <c r="AC208" s="327" t="s">
        <v>52</v>
      </c>
      <c r="AD208" s="337">
        <v>0.44638898356935153</v>
      </c>
      <c r="AE208" s="329"/>
      <c r="AF208" s="329"/>
      <c r="AG208" s="333" t="s">
        <v>147</v>
      </c>
      <c r="AH208" s="338">
        <v>0.02</v>
      </c>
      <c r="AI208" s="335"/>
      <c r="AJ208" s="326"/>
      <c r="AK208" s="19"/>
      <c r="AL208" s="103"/>
      <c r="AM208" s="103"/>
      <c r="AN208" s="193"/>
      <c r="AO208" s="103"/>
      <c r="AP208" s="193"/>
      <c r="AQ208" s="203"/>
      <c r="AR208" s="203"/>
      <c r="AS208" s="203"/>
      <c r="AT208" s="103"/>
      <c r="AU208" s="103"/>
    </row>
    <row r="209" spans="2:47" ht="17.399999999999999" customHeight="1" thickBot="1" x14ac:dyDescent="0.3">
      <c r="B209" s="103"/>
      <c r="C209" s="232"/>
      <c r="D209" s="109"/>
      <c r="E209" s="111"/>
      <c r="F209" s="111"/>
      <c r="G209" s="111"/>
      <c r="H209" s="111"/>
      <c r="I209" s="111"/>
      <c r="J209" s="128" t="str">
        <f>IF(K204="Drivmedelsförbrukning","E85 (liter)",IF(K204="Körsträcka","Personbil diesel",""))</f>
        <v>E85 (liter)</v>
      </c>
      <c r="K209" s="276"/>
      <c r="L209" s="215">
        <f>IF($K$204="Drivmedelsförbrukning",AD204,IF($K$204="Körsträcka",AH205,""))</f>
        <v>1.1306865546374179</v>
      </c>
      <c r="M209" s="205"/>
      <c r="N209" s="205"/>
      <c r="O209" s="547"/>
      <c r="P209" s="217">
        <f t="shared" si="8"/>
        <v>0</v>
      </c>
      <c r="Q209" s="212"/>
      <c r="R209" s="111"/>
      <c r="S209" s="234"/>
      <c r="X209" s="324"/>
      <c r="Y209" s="27" t="b">
        <v>0</v>
      </c>
      <c r="Z209" s="18"/>
      <c r="AA209" s="18"/>
      <c r="AB209" s="326"/>
      <c r="AC209" s="339" t="s">
        <v>46</v>
      </c>
      <c r="AD209" s="340">
        <v>2.67</v>
      </c>
      <c r="AF209" s="343"/>
      <c r="AG209" s="341" t="s">
        <v>148</v>
      </c>
      <c r="AH209" s="342">
        <v>0.12</v>
      </c>
      <c r="AI209" s="335"/>
      <c r="AJ209" s="326"/>
      <c r="AK209" s="19"/>
      <c r="AL209" s="103"/>
      <c r="AM209" s="103"/>
      <c r="AN209" s="214"/>
      <c r="AO209" s="103"/>
      <c r="AP209" s="103"/>
      <c r="AQ209" s="214"/>
      <c r="AR209" s="142"/>
      <c r="AS209" s="103"/>
      <c r="AT209" s="103"/>
      <c r="AU209" s="103"/>
    </row>
    <row r="210" spans="2:47" ht="24.6" customHeight="1" x14ac:dyDescent="0.25">
      <c r="B210" s="103"/>
      <c r="C210" s="232"/>
      <c r="D210" s="109"/>
      <c r="E210" s="602" t="s">
        <v>133</v>
      </c>
      <c r="F210" s="602"/>
      <c r="G210" s="111"/>
      <c r="H210" s="111"/>
      <c r="I210" s="111"/>
      <c r="J210" s="128" t="str">
        <f>IF(K204="Drivmedelsförbrukning","FAME/RME (liter)",IF(K204="Körsträcka","Personbil E85/bensin",""))</f>
        <v>FAME/RME (liter)</v>
      </c>
      <c r="K210" s="276"/>
      <c r="L210" s="215">
        <f>IF($K$204="Drivmedelsförbrukning",AD206,IF($K$204="Körsträcka",AH206,""))</f>
        <v>1.0857000000000001</v>
      </c>
      <c r="M210" s="205"/>
      <c r="N210" s="216" t="s">
        <v>82</v>
      </c>
      <c r="O210" s="547"/>
      <c r="P210" s="217">
        <f t="shared" si="8"/>
        <v>0</v>
      </c>
      <c r="Q210" s="212"/>
      <c r="R210" s="111"/>
      <c r="S210" s="234"/>
      <c r="X210" s="324"/>
      <c r="Y210" s="20"/>
      <c r="Z210" s="20"/>
      <c r="AA210" s="20"/>
      <c r="AB210" s="20"/>
      <c r="AC210" s="523" t="s">
        <v>173</v>
      </c>
      <c r="AD210" s="522">
        <v>5.3999999999999999E-2</v>
      </c>
      <c r="AE210" s="20"/>
      <c r="AF210" s="20"/>
      <c r="AG210" s="341" t="s">
        <v>149</v>
      </c>
      <c r="AH210" s="342">
        <v>0.09</v>
      </c>
      <c r="AI210" s="335"/>
      <c r="AJ210" s="326"/>
      <c r="AK210" s="19"/>
      <c r="AL210" s="588"/>
      <c r="AM210" s="588"/>
      <c r="AN210" s="588"/>
      <c r="AO210" s="588"/>
      <c r="AP210" s="588"/>
      <c r="AQ210" s="588"/>
      <c r="AR210" s="588"/>
      <c r="AS210" s="588"/>
      <c r="AT210" s="588"/>
      <c r="AU210" s="588"/>
    </row>
    <row r="211" spans="2:47" ht="16.2" customHeight="1" x14ac:dyDescent="0.25">
      <c r="B211" s="103"/>
      <c r="C211" s="232"/>
      <c r="D211" s="109"/>
      <c r="E211" s="111"/>
      <c r="F211" s="111"/>
      <c r="G211" s="111"/>
      <c r="H211" s="111"/>
      <c r="I211" s="111"/>
      <c r="J211" s="128" t="str">
        <f>IF(K204="Drivmedelsförbrukning","HVO100 (liter)",IF(K204="Körsträcka","Personbil Bifuel (gas+bensin)",""))</f>
        <v>HVO100 (liter)</v>
      </c>
      <c r="K211" s="276"/>
      <c r="L211" s="215">
        <f>IF($K$204="Drivmedelsförbrukning",AD205,IF($K$204="Körsträcka",AH207,""))</f>
        <v>0.6946199999999999</v>
      </c>
      <c r="M211" s="205"/>
      <c r="N211" s="216"/>
      <c r="O211" s="547"/>
      <c r="P211" s="217">
        <f>IF(O211="",K211*L211,(O211*K211))</f>
        <v>0</v>
      </c>
      <c r="Q211" s="212"/>
      <c r="R211" s="111"/>
      <c r="S211" s="234"/>
      <c r="X211" s="324"/>
      <c r="Y211" s="20"/>
      <c r="Z211" s="20"/>
      <c r="AA211" s="20"/>
      <c r="AB211" s="20"/>
      <c r="AC211" s="523" t="s">
        <v>174</v>
      </c>
      <c r="AD211" s="522">
        <v>0.02</v>
      </c>
      <c r="AE211" s="20"/>
      <c r="AF211" s="20"/>
      <c r="AI211" s="335"/>
      <c r="AJ211" s="326"/>
      <c r="AK211" s="19"/>
      <c r="AL211" s="218"/>
      <c r="AM211" s="218"/>
      <c r="AN211" s="218"/>
      <c r="AO211" s="218"/>
      <c r="AP211" s="218"/>
      <c r="AQ211" s="218"/>
      <c r="AR211" s="218"/>
      <c r="AS211" s="218"/>
      <c r="AT211" s="218"/>
      <c r="AU211" s="218"/>
    </row>
    <row r="212" spans="2:47" ht="16.2" customHeight="1" x14ac:dyDescent="0.25">
      <c r="B212" s="103"/>
      <c r="C212" s="232"/>
      <c r="D212" s="109"/>
      <c r="E212" s="346" t="s">
        <v>91</v>
      </c>
      <c r="F212" s="111"/>
      <c r="G212" s="111"/>
      <c r="H212" s="111"/>
      <c r="I212" s="111"/>
      <c r="J212" s="128" t="str">
        <f>IF(K204="Drivmedelsförbrukning","Biogas (kubikmeter)",IF(K204="Körsträcka","Elbil",""))</f>
        <v>Biogas (kubikmeter)</v>
      </c>
      <c r="K212" s="276"/>
      <c r="L212" s="215">
        <f>IF($K$204="Drivmedelsförbrukning",AD207,IF($K$204="Körsträcka",AH208,""))</f>
        <v>0.38263321050583665</v>
      </c>
      <c r="M212" s="216"/>
      <c r="N212" s="205"/>
      <c r="O212" s="547"/>
      <c r="P212" s="217">
        <f>IF(O212="",K212*L212,(O212*K212))</f>
        <v>0</v>
      </c>
      <c r="Q212" s="212"/>
      <c r="R212" s="111"/>
      <c r="S212" s="234"/>
      <c r="X212" s="324"/>
      <c r="Y212" s="20"/>
      <c r="Z212" s="20"/>
      <c r="AA212" s="20"/>
      <c r="AB212" s="20"/>
      <c r="AC212" s="20"/>
      <c r="AD212" s="20"/>
      <c r="AE212" s="20"/>
      <c r="AF212" s="20"/>
      <c r="AG212" s="20"/>
      <c r="AH212" s="20"/>
      <c r="AJ212" s="14"/>
      <c r="AK212" s="19"/>
      <c r="AL212" s="218"/>
      <c r="AM212" s="218"/>
      <c r="AN212" s="218"/>
      <c r="AO212" s="218"/>
      <c r="AP212" s="218"/>
      <c r="AQ212" s="218"/>
      <c r="AR212" s="218"/>
      <c r="AS212" s="218"/>
      <c r="AT212" s="218"/>
      <c r="AU212" s="218"/>
    </row>
    <row r="213" spans="2:47" ht="20.399999999999999" customHeight="1" x14ac:dyDescent="0.25">
      <c r="B213" s="103"/>
      <c r="C213" s="232"/>
      <c r="D213" s="109"/>
      <c r="E213" s="619" t="str">
        <f>IF(Y209=TRUE,P217,"")</f>
        <v/>
      </c>
      <c r="F213" s="620"/>
      <c r="G213" s="109"/>
      <c r="H213" s="109"/>
      <c r="I213" s="109"/>
      <c r="J213" s="128" t="str">
        <f>IF(K204="Drivmedelsförbrukning","Fordonsgas (kubikmeter)",IF(K204="Körsträcka","Laddhybrid bensin",""))</f>
        <v>Fordonsgas (kubikmeter)</v>
      </c>
      <c r="K213" s="276"/>
      <c r="L213" s="215">
        <f>IF($K$204="Drivmedelsförbrukning",AD208,IF($K$204="Körsträcka",AH209,""))</f>
        <v>0.44638898356935153</v>
      </c>
      <c r="M213" s="216" t="s">
        <v>82</v>
      </c>
      <c r="N213" s="205"/>
      <c r="O213" s="547"/>
      <c r="P213" s="217">
        <f>IF(O213="",K213*L213,(O213*K213))</f>
        <v>0</v>
      </c>
      <c r="Q213" s="212"/>
      <c r="R213" s="111"/>
      <c r="S213" s="234"/>
      <c r="X213" s="324"/>
      <c r="Y213" s="20"/>
      <c r="Z213" s="20"/>
      <c r="AA213" s="20"/>
      <c r="AB213" s="20"/>
      <c r="AC213" s="20"/>
      <c r="AD213" s="20"/>
      <c r="AE213" s="20"/>
      <c r="AF213" s="20"/>
      <c r="AG213" s="20"/>
      <c r="AH213" s="20"/>
      <c r="AI213" s="20"/>
      <c r="AJ213" s="14"/>
      <c r="AK213" s="19"/>
      <c r="AL213" s="218"/>
      <c r="AM213" s="218"/>
      <c r="AN213" s="218"/>
      <c r="AO213" s="218"/>
      <c r="AP213" s="218"/>
      <c r="AQ213" s="218"/>
      <c r="AR213" s="218"/>
      <c r="AS213" s="218"/>
      <c r="AT213" s="218"/>
      <c r="AU213" s="218"/>
    </row>
    <row r="214" spans="2:47" ht="20.399999999999999" customHeight="1" x14ac:dyDescent="0.25">
      <c r="B214" s="103"/>
      <c r="C214" s="232"/>
      <c r="D214" s="109"/>
      <c r="E214" s="109"/>
      <c r="F214" s="109"/>
      <c r="G214" s="109"/>
      <c r="H214" s="109"/>
      <c r="I214" s="109"/>
      <c r="J214" s="531" t="str">
        <f>IF(K204="Drivmedelsförbrukning","Naturgas (kubikmeter)",IF(K204="Körsträcka","Laddhybrid diesel",""))</f>
        <v>Naturgas (kubikmeter)</v>
      </c>
      <c r="K214" s="524"/>
      <c r="L214" s="215">
        <f>IF($K$204="Drivmedelsförbrukning",AD209,IF($K$204="Körsträcka",AH210,""))</f>
        <v>2.67</v>
      </c>
      <c r="M214" s="526"/>
      <c r="N214" s="270"/>
      <c r="O214" s="548"/>
      <c r="P214" s="217">
        <f>IF(O214="",K214*L214,(O214*K214))</f>
        <v>0</v>
      </c>
      <c r="Q214" s="111"/>
      <c r="R214" s="220"/>
      <c r="S214" s="234"/>
      <c r="X214" s="324"/>
      <c r="Y214" s="20"/>
      <c r="Z214" s="20"/>
      <c r="AA214" s="20"/>
      <c r="AB214" s="20"/>
      <c r="AC214" s="13"/>
      <c r="AD214" s="13"/>
      <c r="AE214" s="13"/>
      <c r="AF214" s="13"/>
      <c r="AG214" s="13"/>
      <c r="AH214" s="13"/>
      <c r="AI214" s="20"/>
      <c r="AJ214" s="14"/>
      <c r="AK214" s="19"/>
      <c r="AL214" s="218"/>
      <c r="AM214" s="218"/>
      <c r="AN214" s="218"/>
      <c r="AO214" s="218"/>
      <c r="AP214" s="218"/>
      <c r="AQ214" s="218"/>
      <c r="AR214" s="218"/>
      <c r="AS214" s="218"/>
      <c r="AT214" s="218"/>
      <c r="AU214" s="218"/>
    </row>
    <row r="215" spans="2:47" ht="20.399999999999999" customHeight="1" x14ac:dyDescent="0.25">
      <c r="B215" s="103"/>
      <c r="C215" s="232"/>
      <c r="D215" s="109"/>
      <c r="E215" s="109"/>
      <c r="F215" s="109"/>
      <c r="G215" s="109"/>
      <c r="H215" s="109"/>
      <c r="I215" s="109"/>
      <c r="J215" s="532" t="str">
        <f>IF(K204="Drivmedelsförbrukning","El - svensk mix (kWh)",IF(K204="Körsträcka","",""))</f>
        <v>El - svensk mix (kWh)</v>
      </c>
      <c r="K215" s="528"/>
      <c r="L215" s="215">
        <f>IF($K$204="Drivmedelsförbrukning",AD210,IF($K$204="Körsträcka","",""))</f>
        <v>5.3999999999999999E-2</v>
      </c>
      <c r="M215" s="216" t="s">
        <v>82</v>
      </c>
      <c r="N215" s="270"/>
      <c r="O215" s="548"/>
      <c r="P215" s="217">
        <f>IF(K204="Körsträcka","",IF(O215="",K215*L215,(O215*K215)))</f>
        <v>0</v>
      </c>
      <c r="Q215" s="111"/>
      <c r="R215" s="220"/>
      <c r="S215" s="234"/>
      <c r="X215" s="324"/>
      <c r="Y215" s="20"/>
      <c r="Z215" s="20"/>
      <c r="AA215" s="20"/>
      <c r="AB215" s="20"/>
      <c r="AC215" s="13"/>
      <c r="AD215" s="13"/>
      <c r="AE215" s="13"/>
      <c r="AF215" s="13"/>
      <c r="AG215" s="13"/>
      <c r="AH215" s="13"/>
      <c r="AI215" s="20"/>
      <c r="AJ215" s="14"/>
      <c r="AK215" s="19"/>
      <c r="AL215" s="512"/>
      <c r="AM215" s="512"/>
      <c r="AN215" s="512"/>
      <c r="AO215" s="512"/>
      <c r="AP215" s="512"/>
      <c r="AQ215" s="512"/>
      <c r="AR215" s="512"/>
      <c r="AS215" s="512"/>
      <c r="AT215" s="512"/>
      <c r="AU215" s="512"/>
    </row>
    <row r="216" spans="2:47" ht="20.399999999999999" customHeight="1" thickBot="1" x14ac:dyDescent="0.3">
      <c r="B216" s="103"/>
      <c r="C216" s="232"/>
      <c r="D216" s="109"/>
      <c r="E216" s="109"/>
      <c r="F216" s="109"/>
      <c r="G216" s="109"/>
      <c r="H216" s="109"/>
      <c r="I216" s="109"/>
      <c r="J216" s="530" t="str">
        <f>IF(K204="Drivmedelsförbrukning","El - ursprungsmärkt förnybar (kWh)",IF(K204="Körsträcka","",""))</f>
        <v>El - ursprungsmärkt förnybar (kWh)</v>
      </c>
      <c r="K216" s="543"/>
      <c r="L216" s="544">
        <f>IF($K$204="Drivmedelsförbrukning",AD211,IF($K$204="Körsträcka","",""))</f>
        <v>0.02</v>
      </c>
      <c r="M216" s="526" t="s">
        <v>82</v>
      </c>
      <c r="N216" s="270"/>
      <c r="O216" s="548"/>
      <c r="P216" s="217">
        <f>IF(K204="Körsträcka","",IF(O216="",K216*L216,(O216*K216)))</f>
        <v>0</v>
      </c>
      <c r="Q216" s="111"/>
      <c r="R216" s="220"/>
      <c r="S216" s="234"/>
      <c r="X216" s="324"/>
      <c r="Y216" s="20"/>
      <c r="Z216" s="20"/>
      <c r="AA216" s="20"/>
      <c r="AB216" s="20"/>
      <c r="AC216" s="13"/>
      <c r="AD216" s="13"/>
      <c r="AE216" s="13"/>
      <c r="AF216" s="13"/>
      <c r="AG216" s="13"/>
      <c r="AH216" s="13"/>
      <c r="AI216" s="20"/>
      <c r="AJ216" s="14"/>
      <c r="AK216" s="19"/>
      <c r="AL216" s="512"/>
      <c r="AM216" s="512"/>
      <c r="AN216" s="512"/>
      <c r="AO216" s="512"/>
      <c r="AP216" s="512"/>
      <c r="AQ216" s="512"/>
      <c r="AR216" s="512"/>
      <c r="AS216" s="512"/>
      <c r="AT216" s="512"/>
      <c r="AU216" s="512"/>
    </row>
    <row r="217" spans="2:47" ht="14.4" thickBot="1" x14ac:dyDescent="0.3">
      <c r="B217" s="103"/>
      <c r="C217" s="232"/>
      <c r="D217" s="109"/>
      <c r="E217" s="109"/>
      <c r="F217" s="109"/>
      <c r="G217" s="109"/>
      <c r="H217" s="109"/>
      <c r="I217" s="109"/>
      <c r="J217" s="664" t="s">
        <v>176</v>
      </c>
      <c r="K217" s="664"/>
      <c r="L217" s="664"/>
      <c r="M217" s="664"/>
      <c r="N217" s="664"/>
      <c r="O217" s="353" t="s">
        <v>84</v>
      </c>
      <c r="P217" s="221">
        <f>SUM(P207:P216)</f>
        <v>0</v>
      </c>
      <c r="Q217" s="109"/>
      <c r="R217" s="111"/>
      <c r="S217" s="234"/>
      <c r="X217" s="322"/>
      <c r="AC217" s="13"/>
      <c r="AD217" s="13"/>
      <c r="AE217" s="13"/>
      <c r="AF217" s="13"/>
      <c r="AG217" s="13"/>
      <c r="AH217" s="13"/>
      <c r="AI217" s="13"/>
      <c r="AJ217" s="14"/>
      <c r="AK217" s="14"/>
    </row>
    <row r="218" spans="2:47" x14ac:dyDescent="0.25">
      <c r="B218" s="103"/>
      <c r="C218" s="232"/>
      <c r="D218" s="109"/>
      <c r="E218" s="109"/>
      <c r="F218" s="109"/>
      <c r="G218" s="109"/>
      <c r="H218" s="109"/>
      <c r="I218" s="109"/>
      <c r="J218" s="554"/>
      <c r="K218" s="554"/>
      <c r="L218" s="554"/>
      <c r="M218" s="554"/>
      <c r="N218" s="554"/>
      <c r="O218" s="111"/>
      <c r="P218" s="109"/>
      <c r="Q218" s="109"/>
      <c r="R218" s="111"/>
      <c r="S218" s="234"/>
      <c r="X218" s="322"/>
      <c r="AC218" s="13"/>
      <c r="AD218" s="13"/>
      <c r="AE218" s="13"/>
      <c r="AF218" s="13"/>
      <c r="AG218" s="13"/>
      <c r="AH218" s="13"/>
      <c r="AI218" s="13"/>
      <c r="AJ218" s="14"/>
      <c r="AK218" s="14"/>
    </row>
    <row r="219" spans="2:47" ht="14.4" thickBot="1" x14ac:dyDescent="0.3">
      <c r="B219" s="103"/>
      <c r="C219" s="236"/>
      <c r="D219" s="237"/>
      <c r="E219" s="237"/>
      <c r="F219" s="237"/>
      <c r="G219" s="237"/>
      <c r="H219" s="238"/>
      <c r="I219" s="238"/>
      <c r="J219" s="238"/>
      <c r="K219" s="238"/>
      <c r="L219" s="238"/>
      <c r="M219" s="238"/>
      <c r="N219" s="238"/>
      <c r="O219" s="238"/>
      <c r="P219" s="238"/>
      <c r="Q219" s="238"/>
      <c r="R219" s="239"/>
      <c r="S219" s="240"/>
      <c r="X219" s="322"/>
      <c r="AC219" s="13"/>
      <c r="AD219" s="13"/>
      <c r="AE219" s="13"/>
      <c r="AF219" s="13"/>
      <c r="AG219" s="13"/>
      <c r="AH219" s="13"/>
      <c r="AI219" s="13"/>
      <c r="AJ219" s="14"/>
      <c r="AK219" s="14"/>
    </row>
    <row r="220" spans="2:47" ht="14.4" thickTop="1" x14ac:dyDescent="0.25">
      <c r="B220" s="109"/>
      <c r="C220" s="109"/>
      <c r="D220" s="109"/>
      <c r="E220" s="109"/>
      <c r="F220" s="109"/>
      <c r="G220" s="109"/>
      <c r="H220" s="109"/>
      <c r="I220" s="109"/>
      <c r="J220" s="109"/>
      <c r="K220" s="109"/>
      <c r="L220" s="109"/>
      <c r="M220" s="109"/>
      <c r="N220" s="109"/>
      <c r="O220" s="109"/>
      <c r="P220" s="109"/>
      <c r="Q220" s="109"/>
      <c r="R220" s="111"/>
      <c r="S220" s="111"/>
      <c r="T220" s="111"/>
      <c r="U220" s="111"/>
      <c r="V220" s="111"/>
      <c r="W220" s="111"/>
      <c r="X220" s="30"/>
      <c r="Y220" s="30"/>
      <c r="AC220" s="13"/>
      <c r="AD220" s="13"/>
      <c r="AE220" s="13"/>
      <c r="AF220" s="13"/>
      <c r="AG220" s="13"/>
      <c r="AH220" s="13"/>
      <c r="AI220" s="13"/>
      <c r="AJ220" s="14"/>
      <c r="AK220" s="14"/>
    </row>
    <row r="221" spans="2:47" s="409" customFormat="1" ht="16.2" thickBot="1" x14ac:dyDescent="0.35">
      <c r="B221" s="184"/>
      <c r="C221" s="183" t="s">
        <v>59</v>
      </c>
      <c r="D221" s="405"/>
      <c r="E221" s="405"/>
      <c r="F221" s="406" t="s">
        <v>10</v>
      </c>
      <c r="G221" s="406"/>
      <c r="H221" s="407"/>
      <c r="I221" s="407"/>
      <c r="J221" s="407"/>
      <c r="K221" s="407"/>
      <c r="L221" s="407"/>
      <c r="M221" s="407"/>
      <c r="N221" s="407"/>
      <c r="O221" s="407"/>
      <c r="P221" s="407"/>
      <c r="Q221" s="407"/>
      <c r="R221" s="408"/>
      <c r="S221" s="408"/>
      <c r="X221" s="410"/>
      <c r="Y221" s="411"/>
      <c r="Z221" s="411"/>
      <c r="AA221" s="411"/>
      <c r="AB221" s="411"/>
      <c r="AC221" s="411"/>
      <c r="AD221" s="411"/>
      <c r="AE221" s="411"/>
      <c r="AF221" s="411"/>
      <c r="AG221" s="411"/>
      <c r="AH221" s="411"/>
      <c r="AI221" s="411"/>
      <c r="AJ221" s="411"/>
      <c r="AK221" s="411"/>
    </row>
    <row r="222" spans="2:47" ht="14.4" thickTop="1" x14ac:dyDescent="0.25">
      <c r="B222" s="103"/>
      <c r="C222" s="483"/>
      <c r="D222" s="185"/>
      <c r="E222" s="185"/>
      <c r="F222" s="185"/>
      <c r="G222" s="185"/>
      <c r="H222" s="484"/>
      <c r="I222" s="484"/>
      <c r="J222" s="484"/>
      <c r="K222" s="484"/>
      <c r="L222" s="484"/>
      <c r="M222" s="484"/>
      <c r="N222" s="484"/>
      <c r="O222" s="484"/>
      <c r="P222" s="484"/>
      <c r="Q222" s="484"/>
      <c r="R222" s="186"/>
      <c r="S222" s="187"/>
      <c r="X222" s="322"/>
      <c r="AC222" s="13"/>
      <c r="AD222" s="13"/>
      <c r="AE222" s="13"/>
      <c r="AF222" s="13"/>
      <c r="AG222" s="13"/>
      <c r="AH222" s="13"/>
      <c r="AI222" s="13"/>
      <c r="AJ222" s="14"/>
      <c r="AK222" s="14"/>
    </row>
    <row r="223" spans="2:47" x14ac:dyDescent="0.25">
      <c r="B223" s="103"/>
      <c r="C223" s="188"/>
      <c r="D223" s="109"/>
      <c r="E223" s="109"/>
      <c r="F223" s="109"/>
      <c r="G223" s="109"/>
      <c r="H223" s="118"/>
      <c r="I223" s="118"/>
      <c r="J223" s="118"/>
      <c r="K223" s="118"/>
      <c r="L223" s="118"/>
      <c r="M223" s="118"/>
      <c r="N223" s="118"/>
      <c r="O223" s="118"/>
      <c r="P223" s="118"/>
      <c r="Q223" s="118"/>
      <c r="R223" s="111"/>
      <c r="S223" s="198"/>
      <c r="X223" s="322"/>
      <c r="AC223" s="13"/>
      <c r="AD223" s="13"/>
      <c r="AE223" s="13"/>
      <c r="AF223" s="13"/>
      <c r="AG223" s="13"/>
      <c r="AH223" s="13"/>
      <c r="AI223" s="13"/>
      <c r="AJ223" s="14"/>
      <c r="AK223" s="14"/>
    </row>
    <row r="224" spans="2:47" x14ac:dyDescent="0.25">
      <c r="B224" s="103"/>
      <c r="C224" s="188"/>
      <c r="D224" s="109"/>
      <c r="E224" s="593" t="s">
        <v>88</v>
      </c>
      <c r="F224" s="593"/>
      <c r="G224" s="109"/>
      <c r="H224" s="118"/>
      <c r="I224" s="118"/>
      <c r="J224" s="120" t="s">
        <v>90</v>
      </c>
      <c r="K224" s="118"/>
      <c r="L224" s="118"/>
      <c r="M224" s="118"/>
      <c r="N224" s="118"/>
      <c r="O224" s="118"/>
      <c r="P224" s="118"/>
      <c r="Q224" s="118"/>
      <c r="R224" s="111"/>
      <c r="S224" s="198"/>
      <c r="X224" s="322"/>
      <c r="AC224" s="13"/>
      <c r="AD224" s="13"/>
      <c r="AE224" s="13"/>
      <c r="AF224" s="13"/>
      <c r="AG224" s="13"/>
      <c r="AH224" s="13"/>
      <c r="AI224" s="13"/>
      <c r="AJ224" s="14"/>
      <c r="AK224" s="14"/>
    </row>
    <row r="225" spans="2:67" ht="14.4" thickBot="1" x14ac:dyDescent="0.3">
      <c r="B225" s="103"/>
      <c r="C225" s="188"/>
      <c r="D225" s="109"/>
      <c r="E225" s="591"/>
      <c r="F225" s="592"/>
      <c r="G225" s="109"/>
      <c r="H225" s="118"/>
      <c r="I225" s="118"/>
      <c r="J225" s="111"/>
      <c r="K225" s="118"/>
      <c r="L225" s="118"/>
      <c r="M225" s="118"/>
      <c r="N225" s="118"/>
      <c r="O225" s="118"/>
      <c r="P225" s="118"/>
      <c r="Q225" s="118"/>
      <c r="R225" s="111"/>
      <c r="S225" s="198"/>
      <c r="X225" s="322"/>
      <c r="AC225" s="13"/>
      <c r="AD225" s="13"/>
      <c r="AE225" s="13"/>
      <c r="AF225" s="13"/>
      <c r="AG225" s="13"/>
      <c r="AH225" s="13"/>
      <c r="AI225" s="13"/>
      <c r="AJ225" s="14"/>
      <c r="AK225" s="14"/>
    </row>
    <row r="226" spans="2:67" ht="16.2" customHeight="1" x14ac:dyDescent="0.25">
      <c r="B226" s="103"/>
      <c r="C226" s="188"/>
      <c r="D226" s="109"/>
      <c r="E226" s="111"/>
      <c r="F226" s="111"/>
      <c r="G226" s="109"/>
      <c r="H226" s="118"/>
      <c r="I226" s="118"/>
      <c r="J226" s="607"/>
      <c r="K226" s="605" t="s">
        <v>81</v>
      </c>
      <c r="L226" s="603" t="s">
        <v>83</v>
      </c>
      <c r="M226" s="118"/>
      <c r="N226" s="118"/>
      <c r="O226" s="118"/>
      <c r="P226" s="118"/>
      <c r="Q226" s="118"/>
      <c r="R226" s="111"/>
      <c r="S226" s="198"/>
      <c r="X226" s="322"/>
      <c r="AC226" s="13"/>
      <c r="AD226" s="13"/>
      <c r="AE226" s="13"/>
      <c r="AF226" s="13"/>
      <c r="AG226" s="13"/>
      <c r="AH226" s="13"/>
      <c r="AI226" s="13"/>
      <c r="AJ226" s="14"/>
      <c r="AK226" s="14"/>
    </row>
    <row r="227" spans="2:67" x14ac:dyDescent="0.25">
      <c r="B227" s="103"/>
      <c r="C227" s="188"/>
      <c r="D227" s="111"/>
      <c r="E227" s="593" t="s">
        <v>93</v>
      </c>
      <c r="F227" s="593"/>
      <c r="G227" s="109"/>
      <c r="H227" s="118"/>
      <c r="I227" s="118"/>
      <c r="J227" s="608"/>
      <c r="K227" s="606"/>
      <c r="L227" s="604"/>
      <c r="M227" s="118"/>
      <c r="N227" s="118"/>
      <c r="O227" s="118"/>
      <c r="P227" s="118"/>
      <c r="Q227" s="118"/>
      <c r="R227" s="111"/>
      <c r="S227" s="198"/>
      <c r="X227" s="322"/>
      <c r="Y227" s="29" t="b">
        <f>IF(L228="",FALSE,TRUE)</f>
        <v>0</v>
      </c>
      <c r="AA227" s="344" t="s">
        <v>141</v>
      </c>
      <c r="AB227" s="14"/>
      <c r="AJ227" s="14"/>
      <c r="AK227" s="14"/>
      <c r="AL227" s="71"/>
      <c r="AM227" s="71"/>
      <c r="AN227" s="71"/>
      <c r="AO227" s="71"/>
      <c r="AP227" s="71"/>
      <c r="AQ227" s="71"/>
      <c r="AR227" s="71"/>
      <c r="AS227" s="71"/>
      <c r="AT227" s="71"/>
      <c r="AU227" s="71"/>
      <c r="BF227" s="70"/>
      <c r="BG227" s="70"/>
      <c r="BH227" s="70"/>
      <c r="BI227" s="70"/>
      <c r="BJ227" s="70"/>
      <c r="BK227" s="70"/>
      <c r="BL227" s="70"/>
      <c r="BM227" s="70"/>
      <c r="BN227" s="70"/>
      <c r="BO227" s="70"/>
    </row>
    <row r="228" spans="2:67" x14ac:dyDescent="0.25">
      <c r="B228" s="103"/>
      <c r="C228" s="188"/>
      <c r="D228" s="109"/>
      <c r="E228" s="591"/>
      <c r="F228" s="592"/>
      <c r="G228" s="109"/>
      <c r="H228" s="118"/>
      <c r="I228" s="118"/>
      <c r="J228" s="533" t="s">
        <v>175</v>
      </c>
      <c r="K228" s="243">
        <v>18.5</v>
      </c>
      <c r="L228" s="534"/>
      <c r="M228" s="118"/>
      <c r="N228" s="118"/>
      <c r="O228" s="118"/>
      <c r="P228" s="118"/>
      <c r="Q228" s="118"/>
      <c r="R228" s="111"/>
      <c r="S228" s="198"/>
      <c r="X228" s="322"/>
      <c r="Y228" s="29"/>
      <c r="AA228" s="344" t="s">
        <v>142</v>
      </c>
      <c r="AB228" s="14"/>
      <c r="AJ228" s="14"/>
      <c r="AK228" s="14"/>
      <c r="AL228" s="71"/>
      <c r="AM228" s="71"/>
      <c r="AN228" s="71"/>
      <c r="AO228" s="71"/>
      <c r="AP228" s="71"/>
      <c r="AQ228" s="71"/>
      <c r="AR228" s="71"/>
      <c r="AS228" s="71"/>
      <c r="AT228" s="71"/>
      <c r="AU228" s="71"/>
      <c r="BF228" s="70"/>
      <c r="BG228" s="70"/>
      <c r="BH228" s="70"/>
      <c r="BI228" s="70"/>
      <c r="BJ228" s="70"/>
      <c r="BK228" s="70"/>
      <c r="BL228" s="70"/>
      <c r="BM228" s="70"/>
      <c r="BN228" s="70"/>
      <c r="BO228" s="70"/>
    </row>
    <row r="229" spans="2:67" ht="14.4" thickBot="1" x14ac:dyDescent="0.3">
      <c r="B229" s="103"/>
      <c r="C229" s="188"/>
      <c r="D229" s="109"/>
      <c r="E229" s="111"/>
      <c r="F229" s="111"/>
      <c r="G229" s="109"/>
      <c r="H229" s="118"/>
      <c r="I229" s="118"/>
      <c r="J229" s="535" t="s">
        <v>53</v>
      </c>
      <c r="K229" s="244"/>
      <c r="L229" s="536">
        <f>IF(Y227=FALSE,((E225/(K228))*10),((E225/(L228+15))*10))</f>
        <v>0</v>
      </c>
      <c r="M229" s="118"/>
      <c r="N229" s="118"/>
      <c r="P229" s="118"/>
      <c r="Q229" s="118"/>
      <c r="R229" s="111"/>
      <c r="S229" s="198"/>
      <c r="X229" s="322"/>
      <c r="AA229" s="14"/>
      <c r="AB229" s="14"/>
      <c r="AJ229" s="14"/>
      <c r="AK229" s="14"/>
      <c r="AL229" s="71"/>
      <c r="AM229" s="71"/>
      <c r="AN229" s="71"/>
      <c r="AO229" s="71"/>
      <c r="AP229" s="71"/>
      <c r="AQ229" s="71"/>
      <c r="AR229" s="71"/>
      <c r="AS229" s="71"/>
      <c r="AT229" s="71"/>
      <c r="AU229" s="71"/>
      <c r="BF229" s="70"/>
      <c r="BG229" s="70"/>
      <c r="BH229" s="70"/>
      <c r="BI229" s="70"/>
      <c r="BJ229" s="70"/>
      <c r="BK229" s="70"/>
      <c r="BL229" s="70"/>
      <c r="BM229" s="70"/>
      <c r="BN229" s="70"/>
      <c r="BO229" s="70"/>
    </row>
    <row r="230" spans="2:67" ht="27" customHeight="1" x14ac:dyDescent="0.25">
      <c r="B230" s="103"/>
      <c r="C230" s="188"/>
      <c r="D230" s="109"/>
      <c r="E230" s="602" t="s">
        <v>135</v>
      </c>
      <c r="F230" s="602"/>
      <c r="G230" s="109"/>
      <c r="H230" s="118"/>
      <c r="I230" s="118"/>
      <c r="J230" s="111"/>
      <c r="K230" s="111"/>
      <c r="L230" s="111"/>
      <c r="M230" s="111"/>
      <c r="N230" s="111"/>
      <c r="O230" s="111"/>
      <c r="P230" s="118"/>
      <c r="Q230" s="118"/>
      <c r="R230" s="111"/>
      <c r="S230" s="198"/>
      <c r="X230" s="322"/>
      <c r="AA230" s="14"/>
      <c r="AB230" s="14"/>
      <c r="AJ230" s="14"/>
      <c r="AK230" s="14"/>
      <c r="AL230" s="71"/>
      <c r="AM230" s="71"/>
      <c r="AN230" s="71"/>
      <c r="AO230" s="71"/>
      <c r="AP230" s="71"/>
      <c r="AQ230" s="71"/>
      <c r="AR230" s="71"/>
      <c r="AS230" s="71"/>
      <c r="AT230" s="71"/>
      <c r="AU230" s="71"/>
      <c r="BF230" s="70"/>
      <c r="BG230" s="70"/>
      <c r="BH230" s="70"/>
      <c r="BI230" s="70"/>
      <c r="BJ230" s="70"/>
      <c r="BK230" s="70"/>
      <c r="BL230" s="70"/>
      <c r="BM230" s="70"/>
      <c r="BN230" s="70"/>
      <c r="BO230" s="70"/>
    </row>
    <row r="231" spans="2:67" x14ac:dyDescent="0.25">
      <c r="B231" s="103"/>
      <c r="C231" s="188"/>
      <c r="D231" s="109"/>
      <c r="E231" s="111"/>
      <c r="F231" s="111"/>
      <c r="G231" s="111"/>
      <c r="H231" s="118"/>
      <c r="I231" s="118"/>
      <c r="J231" s="118"/>
      <c r="K231" s="118"/>
      <c r="L231" s="118"/>
      <c r="M231" s="118"/>
      <c r="N231" s="118"/>
      <c r="O231" s="118"/>
      <c r="P231" s="118"/>
      <c r="Q231" s="118"/>
      <c r="R231" s="137"/>
      <c r="S231" s="198"/>
      <c r="X231" s="322"/>
      <c r="AA231" s="14"/>
      <c r="AB231" s="14"/>
      <c r="AJ231" s="14"/>
      <c r="AK231" s="14"/>
      <c r="AL231" s="71"/>
      <c r="AM231" s="71"/>
      <c r="AN231" s="71"/>
      <c r="AO231" s="71"/>
      <c r="AP231" s="71"/>
      <c r="AQ231" s="71"/>
      <c r="AR231" s="71"/>
      <c r="AS231" s="71"/>
      <c r="AT231" s="71"/>
      <c r="AU231" s="71"/>
      <c r="BF231" s="70"/>
      <c r="BG231" s="70"/>
      <c r="BH231" s="70"/>
      <c r="BI231" s="70"/>
      <c r="BJ231" s="70"/>
      <c r="BK231" s="70"/>
      <c r="BL231" s="70"/>
      <c r="BM231" s="70"/>
      <c r="BN231" s="70"/>
      <c r="BO231" s="70"/>
    </row>
    <row r="232" spans="2:67" x14ac:dyDescent="0.25">
      <c r="B232" s="103"/>
      <c r="C232" s="188"/>
      <c r="D232" s="109"/>
      <c r="E232" s="593" t="s">
        <v>92</v>
      </c>
      <c r="F232" s="593"/>
      <c r="G232" s="109"/>
      <c r="H232" s="138"/>
      <c r="I232" s="138"/>
      <c r="J232" s="120" t="s">
        <v>89</v>
      </c>
      <c r="K232" s="118"/>
      <c r="L232" s="137"/>
      <c r="M232" s="137"/>
      <c r="N232" s="137"/>
      <c r="O232" s="137"/>
      <c r="P232" s="137"/>
      <c r="Q232" s="137"/>
      <c r="R232" s="118"/>
      <c r="S232" s="192"/>
      <c r="T232" s="118"/>
      <c r="U232" s="118"/>
      <c r="V232" s="118"/>
      <c r="W232" s="118"/>
      <c r="X232" s="19"/>
      <c r="Y232" s="25" t="b">
        <v>0</v>
      </c>
      <c r="Z232" s="17"/>
      <c r="AA232" s="14"/>
      <c r="AB232" s="14"/>
      <c r="AJ232" s="14"/>
      <c r="AK232" s="14"/>
      <c r="AL232" s="71"/>
      <c r="AM232" s="71"/>
      <c r="AN232" s="71"/>
      <c r="AO232" s="71"/>
      <c r="AP232" s="71"/>
      <c r="AQ232" s="71"/>
      <c r="AR232" s="71"/>
      <c r="AS232" s="71"/>
      <c r="AT232" s="71"/>
      <c r="AU232" s="71"/>
      <c r="BF232" s="70"/>
      <c r="BG232" s="70"/>
      <c r="BH232" s="70"/>
      <c r="BI232" s="70"/>
      <c r="BJ232" s="70"/>
      <c r="BK232" s="70"/>
      <c r="BL232" s="70"/>
      <c r="BM232" s="70"/>
      <c r="BN232" s="70"/>
      <c r="BO232" s="70"/>
    </row>
    <row r="233" spans="2:67" ht="14.4" thickBot="1" x14ac:dyDescent="0.3">
      <c r="B233" s="103"/>
      <c r="C233" s="188"/>
      <c r="D233" s="109"/>
      <c r="E233" s="589">
        <f>L229</f>
        <v>0</v>
      </c>
      <c r="F233" s="590"/>
      <c r="G233" s="109"/>
      <c r="H233" s="118"/>
      <c r="I233" s="118"/>
      <c r="J233" s="111"/>
      <c r="K233" s="111"/>
      <c r="L233" s="111"/>
      <c r="M233" s="111"/>
      <c r="N233" s="111"/>
      <c r="O233" s="111"/>
      <c r="P233" s="137"/>
      <c r="Q233" s="137"/>
      <c r="R233" s="137"/>
      <c r="S233" s="198"/>
      <c r="X233" s="19"/>
      <c r="Y233" s="26"/>
      <c r="Z233" s="18"/>
      <c r="AA233" s="14"/>
      <c r="AB233" s="14"/>
      <c r="AJ233" s="14"/>
      <c r="AK233" s="14"/>
      <c r="AL233" s="71"/>
      <c r="AM233" s="71"/>
      <c r="AN233" s="71"/>
      <c r="AO233" s="71"/>
      <c r="AP233" s="71"/>
      <c r="AQ233" s="71"/>
      <c r="AR233" s="71"/>
      <c r="AS233" s="71"/>
      <c r="AT233" s="71"/>
      <c r="AU233" s="71"/>
      <c r="BF233" s="70"/>
      <c r="BG233" s="70"/>
      <c r="BH233" s="70"/>
      <c r="BI233" s="70"/>
      <c r="BJ233" s="70"/>
      <c r="BK233" s="70"/>
      <c r="BL233" s="70"/>
      <c r="BM233" s="70"/>
      <c r="BN233" s="70"/>
      <c r="BO233" s="70"/>
    </row>
    <row r="234" spans="2:67" ht="14.4" customHeight="1" x14ac:dyDescent="0.25">
      <c r="B234" s="103"/>
      <c r="C234" s="188"/>
      <c r="D234" s="109"/>
      <c r="E234" s="111"/>
      <c r="F234" s="111"/>
      <c r="G234" s="109"/>
      <c r="H234" s="118"/>
      <c r="I234" s="118"/>
      <c r="J234" s="123"/>
      <c r="K234" s="348" t="s">
        <v>95</v>
      </c>
      <c r="L234" s="345" t="s">
        <v>83</v>
      </c>
      <c r="M234" s="137"/>
      <c r="N234" s="137"/>
      <c r="O234" s="137"/>
      <c r="P234" s="175"/>
      <c r="Q234" s="175"/>
      <c r="R234" s="137"/>
      <c r="S234" s="198"/>
      <c r="X234" s="323"/>
      <c r="Y234" s="18"/>
      <c r="Z234" s="18"/>
      <c r="AA234" s="14"/>
      <c r="AB234" s="14"/>
      <c r="AJ234" s="14"/>
      <c r="AK234" s="14"/>
      <c r="AL234" s="71"/>
      <c r="AM234" s="71"/>
      <c r="AN234" s="71"/>
      <c r="AO234" s="71"/>
      <c r="AP234" s="71"/>
      <c r="AQ234" s="71"/>
      <c r="AR234" s="71"/>
      <c r="AS234" s="71"/>
      <c r="AT234" s="71"/>
      <c r="AU234" s="71"/>
      <c r="BF234" s="70"/>
      <c r="BG234" s="70"/>
      <c r="BH234" s="70"/>
      <c r="BI234" s="70"/>
      <c r="BJ234" s="70"/>
      <c r="BK234" s="70"/>
      <c r="BL234" s="70"/>
      <c r="BM234" s="70"/>
      <c r="BN234" s="70"/>
      <c r="BO234" s="70"/>
    </row>
    <row r="235" spans="2:67" ht="14.4" customHeight="1" x14ac:dyDescent="0.25">
      <c r="B235" s="103"/>
      <c r="C235" s="188"/>
      <c r="D235" s="109"/>
      <c r="E235" s="346" t="s">
        <v>85</v>
      </c>
      <c r="F235" s="111"/>
      <c r="G235" s="109"/>
      <c r="H235" s="144"/>
      <c r="I235" s="144"/>
      <c r="J235" s="597" t="s">
        <v>94</v>
      </c>
      <c r="K235" s="599">
        <v>0.21</v>
      </c>
      <c r="L235" s="600"/>
      <c r="M235" s="176"/>
      <c r="N235" s="176"/>
      <c r="O235" s="176"/>
      <c r="P235" s="151"/>
      <c r="Q235" s="152"/>
      <c r="R235" s="137"/>
      <c r="S235" s="198"/>
      <c r="X235" s="324"/>
      <c r="Y235" s="18"/>
      <c r="Z235" s="18"/>
      <c r="AA235" s="14"/>
      <c r="AB235" s="14"/>
      <c r="AJ235" s="14"/>
      <c r="AK235" s="14"/>
      <c r="AL235" s="71"/>
      <c r="AM235" s="71"/>
      <c r="AN235" s="71"/>
      <c r="AO235" s="71"/>
      <c r="AP235" s="71"/>
      <c r="AQ235" s="71"/>
      <c r="AR235" s="71"/>
      <c r="AS235" s="71"/>
      <c r="AT235" s="71"/>
      <c r="AU235" s="71"/>
      <c r="BF235" s="70"/>
      <c r="BG235" s="70"/>
      <c r="BH235" s="70"/>
      <c r="BI235" s="70"/>
      <c r="BJ235" s="70"/>
      <c r="BK235" s="70"/>
      <c r="BL235" s="70"/>
      <c r="BM235" s="70"/>
      <c r="BN235" s="70"/>
      <c r="BO235" s="70"/>
    </row>
    <row r="236" spans="2:67" ht="15" customHeight="1" thickBot="1" x14ac:dyDescent="0.3">
      <c r="B236" s="103"/>
      <c r="C236" s="188"/>
      <c r="D236" s="109"/>
      <c r="E236" s="591"/>
      <c r="F236" s="592"/>
      <c r="G236" s="109"/>
      <c r="H236" s="137"/>
      <c r="I236" s="137"/>
      <c r="J236" s="598"/>
      <c r="K236" s="599"/>
      <c r="L236" s="601"/>
      <c r="M236" s="150"/>
      <c r="N236" s="137"/>
      <c r="O236" s="137"/>
      <c r="P236" s="151"/>
      <c r="Q236" s="152"/>
      <c r="R236" s="137"/>
      <c r="S236" s="198"/>
      <c r="X236" s="324"/>
      <c r="Y236" s="18"/>
      <c r="Z236" s="18"/>
      <c r="AA236" s="14"/>
      <c r="AB236" s="14"/>
      <c r="AJ236" s="14"/>
      <c r="AK236" s="14"/>
      <c r="AL236" s="71"/>
      <c r="AM236" s="71"/>
      <c r="AN236" s="71"/>
      <c r="AO236" s="71"/>
      <c r="AP236" s="71"/>
      <c r="AQ236" s="71"/>
      <c r="AR236" s="71"/>
      <c r="AS236" s="71"/>
      <c r="AT236" s="71"/>
      <c r="AU236" s="71"/>
      <c r="BF236" s="70"/>
      <c r="BG236" s="70"/>
      <c r="BH236" s="70"/>
      <c r="BI236" s="70"/>
      <c r="BJ236" s="70"/>
      <c r="BK236" s="70"/>
      <c r="BL236" s="70"/>
      <c r="BM236" s="70"/>
      <c r="BN236" s="70"/>
      <c r="BO236" s="70"/>
    </row>
    <row r="237" spans="2:67" ht="18.600000000000001" customHeight="1" thickBot="1" x14ac:dyDescent="0.3">
      <c r="B237" s="103"/>
      <c r="C237" s="188"/>
      <c r="D237" s="109"/>
      <c r="E237" s="111"/>
      <c r="F237" s="111"/>
      <c r="G237" s="109"/>
      <c r="H237" s="137"/>
      <c r="I237" s="137"/>
      <c r="J237" s="131" t="s">
        <v>80</v>
      </c>
      <c r="K237" s="594">
        <f>IF(AND(Y232=TRUE,L235=""),E233*K235,IF(AND(Y232=FALSE,L235=""),E228*K235,IF(AND(Y232=TRUE,Y240=TRUE),E233*L235,IF(AND(Y232=FALSE,Y240=TRUE),E228*L235))))</f>
        <v>0</v>
      </c>
      <c r="L237" s="595"/>
      <c r="M237" s="137"/>
      <c r="N237" s="137"/>
      <c r="O237" s="137"/>
      <c r="P237" s="151"/>
      <c r="Q237" s="152"/>
      <c r="R237" s="137"/>
      <c r="S237" s="198"/>
      <c r="X237" s="324"/>
      <c r="Y237" s="27" t="b">
        <v>0</v>
      </c>
      <c r="Z237" s="18"/>
      <c r="AA237" s="14"/>
      <c r="AB237" s="14"/>
      <c r="AJ237" s="14"/>
      <c r="AK237" s="14"/>
      <c r="AL237" s="71"/>
      <c r="AM237" s="71"/>
      <c r="AN237" s="71"/>
      <c r="AO237" s="71"/>
      <c r="AP237" s="71"/>
      <c r="AQ237" s="71"/>
      <c r="AR237" s="71"/>
      <c r="AS237" s="71"/>
      <c r="AT237" s="71"/>
      <c r="AU237" s="71"/>
      <c r="BF237" s="70"/>
      <c r="BG237" s="70"/>
      <c r="BH237" s="70"/>
      <c r="BI237" s="70"/>
      <c r="BJ237" s="70"/>
      <c r="BK237" s="70"/>
      <c r="BL237" s="70"/>
      <c r="BM237" s="70"/>
      <c r="BN237" s="70"/>
      <c r="BO237" s="70"/>
    </row>
    <row r="238" spans="2:67" ht="27" customHeight="1" x14ac:dyDescent="0.25">
      <c r="B238" s="103"/>
      <c r="C238" s="188"/>
      <c r="D238" s="109"/>
      <c r="E238" s="602" t="s">
        <v>133</v>
      </c>
      <c r="F238" s="602"/>
      <c r="G238" s="109"/>
      <c r="H238" s="137"/>
      <c r="I238" s="137"/>
      <c r="J238" s="596" t="s">
        <v>150</v>
      </c>
      <c r="K238" s="596"/>
      <c r="L238" s="596"/>
      <c r="M238" s="596"/>
      <c r="N238" s="596"/>
      <c r="O238" s="596"/>
      <c r="P238" s="596"/>
      <c r="Q238" s="152"/>
      <c r="R238" s="137"/>
      <c r="S238" s="198"/>
      <c r="X238" s="324"/>
      <c r="Y238" s="20"/>
      <c r="Z238" s="20"/>
      <c r="AA238" s="14"/>
      <c r="AB238" s="14"/>
      <c r="AJ238" s="14"/>
      <c r="AK238" s="14"/>
      <c r="AL238" s="71"/>
      <c r="AM238" s="71"/>
      <c r="AN238" s="71"/>
      <c r="AO238" s="71"/>
      <c r="AP238" s="71"/>
      <c r="AQ238" s="71"/>
      <c r="AR238" s="71"/>
      <c r="AS238" s="71"/>
      <c r="AT238" s="71"/>
      <c r="AU238" s="71"/>
      <c r="BF238" s="70"/>
      <c r="BG238" s="70"/>
      <c r="BH238" s="70"/>
      <c r="BI238" s="70"/>
      <c r="BJ238" s="70"/>
      <c r="BK238" s="70"/>
      <c r="BL238" s="70"/>
      <c r="BM238" s="70"/>
      <c r="BN238" s="70"/>
      <c r="BO238" s="70"/>
    </row>
    <row r="239" spans="2:67" ht="11.4" customHeight="1" x14ac:dyDescent="0.25">
      <c r="B239" s="103"/>
      <c r="C239" s="188"/>
      <c r="D239" s="109"/>
      <c r="E239" s="111"/>
      <c r="F239" s="111"/>
      <c r="G239" s="109"/>
      <c r="H239" s="137"/>
      <c r="I239" s="137"/>
      <c r="J239" s="133"/>
      <c r="K239" s="148"/>
      <c r="L239" s="149"/>
      <c r="M239" s="150"/>
      <c r="N239" s="137"/>
      <c r="O239" s="137"/>
      <c r="P239" s="151"/>
      <c r="Q239" s="152"/>
      <c r="R239" s="137"/>
      <c r="S239" s="198"/>
      <c r="X239" s="324"/>
      <c r="Y239" s="20" t="s">
        <v>96</v>
      </c>
      <c r="Z239" s="20"/>
      <c r="AA239" s="14"/>
      <c r="AB239" s="14"/>
      <c r="AJ239" s="14"/>
      <c r="AK239" s="14"/>
      <c r="AL239" s="71"/>
      <c r="AM239" s="71"/>
      <c r="AN239" s="71"/>
      <c r="AO239" s="71"/>
      <c r="AP239" s="71"/>
      <c r="AQ239" s="71"/>
      <c r="AR239" s="71"/>
      <c r="AS239" s="71"/>
      <c r="AT239" s="71"/>
      <c r="AU239" s="71"/>
      <c r="BF239" s="70"/>
      <c r="BG239" s="70"/>
      <c r="BH239" s="70"/>
      <c r="BI239" s="70"/>
      <c r="BJ239" s="70"/>
      <c r="BK239" s="70"/>
      <c r="BL239" s="70"/>
      <c r="BM239" s="70"/>
      <c r="BN239" s="70"/>
      <c r="BO239" s="70"/>
    </row>
    <row r="240" spans="2:67" ht="17.399999999999999" x14ac:dyDescent="0.25">
      <c r="B240" s="103"/>
      <c r="C240" s="188"/>
      <c r="D240" s="109"/>
      <c r="E240" s="346" t="s">
        <v>91</v>
      </c>
      <c r="F240" s="111"/>
      <c r="G240" s="109"/>
      <c r="H240" s="137"/>
      <c r="I240" s="137"/>
      <c r="J240" s="133"/>
      <c r="K240" s="148"/>
      <c r="L240" s="149"/>
      <c r="M240" s="150"/>
      <c r="N240" s="137"/>
      <c r="O240" s="137"/>
      <c r="P240" s="151"/>
      <c r="Q240" s="152"/>
      <c r="R240" s="137"/>
      <c r="S240" s="198"/>
      <c r="X240" s="324"/>
      <c r="Y240" s="29" t="b">
        <f>IF(L235="",FALSE,TRUE)</f>
        <v>0</v>
      </c>
      <c r="Z240" s="20"/>
      <c r="AA240" s="14"/>
      <c r="AB240" s="14"/>
      <c r="AJ240" s="14"/>
      <c r="AK240" s="14"/>
      <c r="AL240" s="71"/>
      <c r="AM240" s="71"/>
      <c r="AN240" s="71"/>
      <c r="AO240" s="71"/>
      <c r="AP240" s="71"/>
      <c r="AQ240" s="71"/>
      <c r="AR240" s="71"/>
      <c r="AS240" s="71"/>
      <c r="AT240" s="71"/>
      <c r="AU240" s="71"/>
      <c r="BF240" s="70"/>
      <c r="BG240" s="70"/>
      <c r="BH240" s="70"/>
      <c r="BI240" s="70"/>
      <c r="BJ240" s="70"/>
      <c r="BK240" s="70"/>
      <c r="BL240" s="70"/>
      <c r="BM240" s="70"/>
      <c r="BN240" s="70"/>
      <c r="BO240" s="70"/>
    </row>
    <row r="241" spans="2:67" ht="17.399999999999999" x14ac:dyDescent="0.25">
      <c r="B241" s="103"/>
      <c r="C241" s="188"/>
      <c r="D241" s="109"/>
      <c r="E241" s="589">
        <f>K237</f>
        <v>0</v>
      </c>
      <c r="F241" s="590"/>
      <c r="G241" s="109"/>
      <c r="H241" s="118"/>
      <c r="I241" s="118"/>
      <c r="J241" s="133"/>
      <c r="K241" s="148"/>
      <c r="L241" s="149"/>
      <c r="M241" s="150"/>
      <c r="N241" s="137"/>
      <c r="O241" s="137"/>
      <c r="P241" s="151"/>
      <c r="Q241" s="152"/>
      <c r="R241" s="137"/>
      <c r="S241" s="198"/>
      <c r="X241" s="324"/>
      <c r="Y241" s="20"/>
      <c r="Z241" s="20"/>
      <c r="AA241" s="14"/>
      <c r="AB241" s="14"/>
      <c r="AJ241" s="14"/>
      <c r="AK241" s="14"/>
      <c r="AL241" s="71"/>
      <c r="AM241" s="71"/>
      <c r="AN241" s="71"/>
      <c r="AO241" s="71"/>
      <c r="AP241" s="71"/>
      <c r="AQ241" s="71"/>
      <c r="AR241" s="71"/>
      <c r="AS241" s="71"/>
      <c r="AT241" s="71"/>
      <c r="AU241" s="71"/>
      <c r="BF241" s="70"/>
      <c r="BG241" s="70"/>
      <c r="BH241" s="70"/>
      <c r="BI241" s="70"/>
      <c r="BJ241" s="70"/>
      <c r="BK241" s="70"/>
      <c r="BL241" s="70"/>
      <c r="BM241" s="70"/>
      <c r="BN241" s="70"/>
      <c r="BO241" s="70"/>
    </row>
    <row r="242" spans="2:67" x14ac:dyDescent="0.25">
      <c r="B242" s="103"/>
      <c r="C242" s="188"/>
      <c r="D242" s="109"/>
      <c r="E242" s="109"/>
      <c r="F242" s="109"/>
      <c r="G242" s="109"/>
      <c r="H242" s="118"/>
      <c r="I242" s="118"/>
      <c r="J242" s="153"/>
      <c r="K242" s="148"/>
      <c r="L242" s="148"/>
      <c r="M242" s="137"/>
      <c r="N242" s="137"/>
      <c r="O242" s="154"/>
      <c r="P242" s="151"/>
      <c r="Q242" s="137"/>
      <c r="R242" s="155"/>
      <c r="S242" s="198"/>
      <c r="X242" s="324"/>
      <c r="Y242" s="20"/>
      <c r="Z242" s="20"/>
      <c r="AA242" s="14"/>
      <c r="AB242" s="14"/>
      <c r="AJ242" s="14"/>
      <c r="AK242" s="14"/>
      <c r="AL242" s="71"/>
      <c r="AM242" s="71"/>
      <c r="AN242" s="71"/>
      <c r="AO242" s="71"/>
      <c r="AP242" s="71"/>
      <c r="AQ242" s="71"/>
      <c r="AR242" s="71"/>
      <c r="AS242" s="71"/>
      <c r="AT242" s="71"/>
      <c r="AU242" s="71"/>
      <c r="BF242" s="70"/>
      <c r="BG242" s="70"/>
      <c r="BH242" s="70"/>
      <c r="BI242" s="70"/>
      <c r="BJ242" s="70"/>
      <c r="BK242" s="70"/>
      <c r="BL242" s="70"/>
      <c r="BM242" s="70"/>
      <c r="BN242" s="70"/>
      <c r="BO242" s="70"/>
    </row>
    <row r="243" spans="2:67" ht="14.4" thickBot="1" x14ac:dyDescent="0.3">
      <c r="B243" s="103"/>
      <c r="C243" s="222"/>
      <c r="D243" s="223"/>
      <c r="E243" s="223"/>
      <c r="F243" s="223"/>
      <c r="G243" s="223"/>
      <c r="H243" s="224"/>
      <c r="I243" s="224"/>
      <c r="J243" s="485"/>
      <c r="K243" s="224"/>
      <c r="L243" s="224"/>
      <c r="M243" s="224"/>
      <c r="N243" s="485"/>
      <c r="O243" s="485"/>
      <c r="P243" s="224"/>
      <c r="Q243" s="224"/>
      <c r="R243" s="485"/>
      <c r="S243" s="225"/>
      <c r="X243" s="322"/>
      <c r="AA243" s="14"/>
      <c r="AB243" s="14"/>
      <c r="AJ243" s="14"/>
      <c r="AK243" s="14"/>
      <c r="AL243" s="71"/>
      <c r="AM243" s="71"/>
      <c r="AN243" s="71"/>
      <c r="AO243" s="71"/>
      <c r="AP243" s="71"/>
      <c r="AQ243" s="71"/>
      <c r="AR243" s="71"/>
      <c r="AS243" s="71"/>
      <c r="AT243" s="71"/>
      <c r="AU243" s="71"/>
      <c r="BF243" s="70"/>
      <c r="BG243" s="70"/>
      <c r="BH243" s="70"/>
      <c r="BI243" s="70"/>
      <c r="BJ243" s="70"/>
      <c r="BK243" s="70"/>
      <c r="BL243" s="70"/>
      <c r="BM243" s="70"/>
      <c r="BN243" s="70"/>
      <c r="BO243" s="70"/>
    </row>
    <row r="244" spans="2:67" ht="14.4" thickTop="1" x14ac:dyDescent="0.25">
      <c r="X244" s="31"/>
      <c r="AJ244" s="14"/>
      <c r="AK244" s="14"/>
    </row>
    <row r="245" spans="2:67" s="419" customFormat="1" ht="18" thickBot="1" x14ac:dyDescent="0.35">
      <c r="B245" s="412"/>
      <c r="C245" s="413" t="s">
        <v>100</v>
      </c>
      <c r="D245" s="414"/>
      <c r="E245" s="414"/>
      <c r="F245" s="415"/>
      <c r="G245" s="415"/>
      <c r="H245" s="412"/>
      <c r="I245" s="412"/>
      <c r="J245" s="412"/>
      <c r="K245" s="412"/>
      <c r="L245" s="412"/>
      <c r="M245" s="412"/>
      <c r="N245" s="412"/>
      <c r="O245" s="412"/>
      <c r="P245" s="412"/>
      <c r="Q245" s="412"/>
      <c r="R245" s="416"/>
      <c r="S245" s="416"/>
      <c r="T245" s="416"/>
      <c r="U245" s="416"/>
      <c r="V245" s="416"/>
      <c r="W245" s="416"/>
      <c r="X245" s="417"/>
      <c r="Y245" s="417"/>
      <c r="Z245" s="418"/>
      <c r="AA245" s="418"/>
      <c r="AB245" s="418"/>
      <c r="AC245" s="418"/>
      <c r="AD245" s="418"/>
      <c r="AE245" s="418"/>
      <c r="AF245" s="418"/>
      <c r="AG245" s="418"/>
      <c r="AH245" s="418"/>
      <c r="AI245" s="418"/>
      <c r="AJ245" s="418"/>
      <c r="AK245" s="418"/>
    </row>
    <row r="246" spans="2:67" ht="14.4" thickTop="1" x14ac:dyDescent="0.25">
      <c r="B246" s="103"/>
      <c r="C246" s="486"/>
      <c r="D246" s="487"/>
      <c r="E246" s="487"/>
      <c r="F246" s="487"/>
      <c r="G246" s="487"/>
      <c r="H246" s="488"/>
      <c r="I246" s="488"/>
      <c r="J246" s="488"/>
      <c r="K246" s="488"/>
      <c r="L246" s="488"/>
      <c r="M246" s="488"/>
      <c r="N246" s="488"/>
      <c r="O246" s="488"/>
      <c r="P246" s="488"/>
      <c r="Q246" s="488"/>
      <c r="R246" s="489"/>
      <c r="S246" s="490"/>
      <c r="X246" s="322"/>
      <c r="AC246" s="13"/>
      <c r="AD246" s="13"/>
      <c r="AE246" s="13"/>
      <c r="AF246" s="13"/>
      <c r="AG246" s="13"/>
      <c r="AH246" s="13"/>
      <c r="AI246" s="13"/>
      <c r="AJ246" s="14"/>
      <c r="AK246" s="14"/>
    </row>
    <row r="247" spans="2:67" x14ac:dyDescent="0.25">
      <c r="B247" s="103"/>
      <c r="C247" s="491"/>
      <c r="D247" s="109"/>
      <c r="E247" s="109"/>
      <c r="F247" s="109"/>
      <c r="G247" s="109"/>
      <c r="H247" s="118"/>
      <c r="I247" s="118"/>
      <c r="J247" s="118"/>
      <c r="K247" s="118"/>
      <c r="L247" s="118"/>
      <c r="M247" s="118"/>
      <c r="N247" s="118"/>
      <c r="O247" s="118"/>
      <c r="P247" s="118"/>
      <c r="Q247" s="118"/>
      <c r="R247" s="111"/>
      <c r="S247" s="492"/>
      <c r="X247" s="322"/>
      <c r="AC247" s="13"/>
      <c r="AD247" s="13"/>
      <c r="AE247" s="13"/>
      <c r="AF247" s="13"/>
      <c r="AG247" s="13"/>
      <c r="AH247" s="13"/>
      <c r="AI247" s="13"/>
      <c r="AJ247" s="14"/>
      <c r="AK247" s="14"/>
    </row>
    <row r="248" spans="2:67" x14ac:dyDescent="0.25">
      <c r="B248" s="103"/>
      <c r="C248" s="491"/>
      <c r="D248" s="109"/>
      <c r="E248" s="593" t="s">
        <v>101</v>
      </c>
      <c r="F248" s="593"/>
      <c r="G248" s="109"/>
      <c r="H248" s="118"/>
      <c r="I248" s="118"/>
      <c r="J248" s="120" t="s">
        <v>136</v>
      </c>
      <c r="K248" s="118"/>
      <c r="L248" s="118"/>
      <c r="M248" s="109"/>
      <c r="N248" s="118"/>
      <c r="O248" s="118"/>
      <c r="P248" s="118"/>
      <c r="Q248" s="118"/>
      <c r="R248" s="111"/>
      <c r="S248" s="492"/>
      <c r="X248" s="322"/>
      <c r="AC248" s="13"/>
      <c r="AD248" s="13"/>
      <c r="AE248" s="13"/>
      <c r="AF248" s="13"/>
      <c r="AG248" s="13"/>
      <c r="AH248" s="13"/>
      <c r="AI248" s="13"/>
      <c r="AJ248" s="14"/>
      <c r="AK248" s="14"/>
    </row>
    <row r="249" spans="2:67" ht="15" thickBot="1" x14ac:dyDescent="0.35">
      <c r="B249" s="103"/>
      <c r="C249" s="491"/>
      <c r="D249" s="109"/>
      <c r="E249" s="121" t="s">
        <v>104</v>
      </c>
      <c r="F249" s="122" t="s">
        <v>105</v>
      </c>
      <c r="G249" s="109"/>
      <c r="H249" s="118"/>
      <c r="I249" s="118"/>
      <c r="J249" s="111"/>
      <c r="K249" s="118"/>
      <c r="L249" s="118"/>
      <c r="M249" s="109"/>
      <c r="N249" s="118"/>
      <c r="O249" s="111"/>
      <c r="P249" s="111"/>
      <c r="Q249" s="111"/>
      <c r="R249" s="111"/>
      <c r="S249" s="492"/>
      <c r="X249" s="322"/>
      <c r="AC249" s="13"/>
      <c r="AD249" s="13"/>
      <c r="AE249" s="13"/>
      <c r="AF249" s="13"/>
      <c r="AG249" s="13"/>
      <c r="AH249" s="13"/>
      <c r="AI249" s="13"/>
      <c r="AJ249" s="14"/>
      <c r="AK249" s="14"/>
    </row>
    <row r="250" spans="2:67" x14ac:dyDescent="0.25">
      <c r="B250" s="103"/>
      <c r="C250" s="491"/>
      <c r="D250" s="109"/>
      <c r="E250" s="49"/>
      <c r="F250" s="50"/>
      <c r="G250" s="109"/>
      <c r="H250" s="118"/>
      <c r="I250" s="118"/>
      <c r="J250" s="123"/>
      <c r="K250" s="348" t="s">
        <v>95</v>
      </c>
      <c r="L250" s="345" t="s">
        <v>83</v>
      </c>
      <c r="M250" s="665" t="s">
        <v>165</v>
      </c>
      <c r="N250" s="569"/>
      <c r="O250" s="570"/>
      <c r="P250" s="111"/>
      <c r="Q250" s="111"/>
      <c r="R250" s="111"/>
      <c r="S250" s="492"/>
      <c r="X250" s="322"/>
      <c r="Y250" s="29" t="b">
        <f>IF(L251="",FALSE,TRUE)</f>
        <v>0</v>
      </c>
      <c r="AC250" s="13"/>
      <c r="AD250" s="13"/>
      <c r="AE250" s="13"/>
      <c r="AF250" s="13"/>
      <c r="AG250" s="13"/>
      <c r="AH250" s="13"/>
      <c r="AI250" s="13"/>
      <c r="AJ250" s="14"/>
      <c r="AK250" s="14"/>
    </row>
    <row r="251" spans="2:67" x14ac:dyDescent="0.25">
      <c r="B251" s="103"/>
      <c r="C251" s="491"/>
      <c r="D251" s="109"/>
      <c r="E251" s="126" t="s">
        <v>84</v>
      </c>
      <c r="F251" s="136">
        <f>E250+F250</f>
        <v>0</v>
      </c>
      <c r="G251" s="109"/>
      <c r="H251" s="118"/>
      <c r="I251" s="118"/>
      <c r="J251" s="351" t="s">
        <v>109</v>
      </c>
      <c r="K251" s="129">
        <v>17</v>
      </c>
      <c r="L251" s="280"/>
      <c r="M251" s="566">
        <f>IF(Y250=FALSE,((E250/K251)*10),((E250/L251)*10))</f>
        <v>0</v>
      </c>
      <c r="N251" s="567"/>
      <c r="O251" s="568"/>
      <c r="P251" s="111"/>
      <c r="Q251" s="111"/>
      <c r="R251" s="111"/>
      <c r="S251" s="492"/>
      <c r="X251" s="322"/>
      <c r="Y251" s="29" t="b">
        <f>IF(L252="",FALSE,TRUE)</f>
        <v>0</v>
      </c>
      <c r="AC251" s="13"/>
      <c r="AD251" s="13"/>
      <c r="AE251" s="13"/>
      <c r="AF251" s="13"/>
      <c r="AG251" s="13"/>
      <c r="AH251" s="13"/>
      <c r="AI251" s="13"/>
      <c r="AJ251" s="14"/>
      <c r="AK251" s="14"/>
    </row>
    <row r="252" spans="2:67" ht="14.4" thickBot="1" x14ac:dyDescent="0.3">
      <c r="B252" s="103"/>
      <c r="C252" s="491"/>
      <c r="D252" s="109"/>
      <c r="E252" s="126"/>
      <c r="F252" s="130"/>
      <c r="G252" s="109"/>
      <c r="H252" s="118"/>
      <c r="I252" s="118"/>
      <c r="J252" s="271" t="s">
        <v>110</v>
      </c>
      <c r="K252" s="132">
        <v>22.8</v>
      </c>
      <c r="L252" s="274"/>
      <c r="M252" s="571">
        <f>IF(Y251=FALSE,((F250/K252)*10),((F250/L252)*10))</f>
        <v>0</v>
      </c>
      <c r="N252" s="572"/>
      <c r="O252" s="573"/>
      <c r="P252" s="111"/>
      <c r="Q252" s="111"/>
      <c r="R252" s="111"/>
      <c r="S252" s="492"/>
      <c r="X252" s="322"/>
      <c r="AC252" s="13"/>
      <c r="AD252" s="13"/>
      <c r="AE252" s="13"/>
      <c r="AF252" s="13"/>
      <c r="AG252" s="13"/>
      <c r="AH252" s="13"/>
      <c r="AI252" s="13"/>
      <c r="AJ252" s="14"/>
      <c r="AK252" s="14"/>
    </row>
    <row r="253" spans="2:67" ht="16.2" customHeight="1" thickBot="1" x14ac:dyDescent="0.3">
      <c r="B253" s="103"/>
      <c r="C253" s="491"/>
      <c r="D253" s="109"/>
      <c r="E253" s="111"/>
      <c r="F253" s="111"/>
      <c r="G253" s="109"/>
      <c r="H253" s="118"/>
      <c r="I253" s="118"/>
      <c r="J253" s="133"/>
      <c r="K253" s="647" t="s">
        <v>84</v>
      </c>
      <c r="L253" s="648"/>
      <c r="M253" s="640">
        <f>SUM(M251:O252)</f>
        <v>0</v>
      </c>
      <c r="N253" s="576"/>
      <c r="O253" s="577"/>
      <c r="P253" s="111"/>
      <c r="Q253" s="111"/>
      <c r="R253" s="111"/>
      <c r="S253" s="492"/>
      <c r="X253" s="322"/>
      <c r="AC253" s="13"/>
      <c r="AD253" s="13"/>
      <c r="AE253" s="13"/>
      <c r="AF253" s="13"/>
      <c r="AG253" s="13"/>
      <c r="AH253" s="13"/>
      <c r="AI253" s="13"/>
      <c r="AJ253" s="14"/>
      <c r="AK253" s="14"/>
    </row>
    <row r="254" spans="2:67" x14ac:dyDescent="0.25">
      <c r="B254" s="103"/>
      <c r="C254" s="491"/>
      <c r="D254" s="111"/>
      <c r="E254" s="593" t="s">
        <v>137</v>
      </c>
      <c r="F254" s="593"/>
      <c r="G254" s="109"/>
      <c r="H254" s="118"/>
      <c r="I254" s="118"/>
      <c r="J254" s="134" t="s">
        <v>102</v>
      </c>
      <c r="K254" s="111"/>
      <c r="L254" s="111"/>
      <c r="M254" s="109"/>
      <c r="N254" s="118"/>
      <c r="O254" s="111"/>
      <c r="P254" s="111"/>
      <c r="Q254" s="111"/>
      <c r="R254" s="111"/>
      <c r="S254" s="492"/>
      <c r="X254" s="322"/>
      <c r="Y254" s="29"/>
      <c r="AA254" s="14"/>
      <c r="AB254" s="14"/>
      <c r="AJ254" s="14"/>
      <c r="AK254" s="14"/>
      <c r="AL254" s="71"/>
      <c r="AM254" s="71"/>
      <c r="AN254" s="71"/>
      <c r="AO254" s="71"/>
      <c r="AP254" s="71"/>
      <c r="AQ254" s="71"/>
      <c r="AR254" s="71"/>
      <c r="AS254" s="71"/>
      <c r="AT254" s="71"/>
      <c r="AU254" s="71"/>
      <c r="BF254" s="70"/>
      <c r="BG254" s="70"/>
      <c r="BH254" s="70"/>
      <c r="BI254" s="70"/>
      <c r="BJ254" s="70"/>
      <c r="BK254" s="70"/>
      <c r="BL254" s="70"/>
      <c r="BM254" s="70"/>
      <c r="BN254" s="70"/>
      <c r="BO254" s="70"/>
    </row>
    <row r="255" spans="2:67" ht="14.4" x14ac:dyDescent="0.3">
      <c r="B255" s="103"/>
      <c r="C255" s="491"/>
      <c r="D255" s="111"/>
      <c r="E255" s="121" t="s">
        <v>104</v>
      </c>
      <c r="F255" s="122" t="s">
        <v>105</v>
      </c>
      <c r="G255" s="109"/>
      <c r="H255" s="118"/>
      <c r="I255" s="118"/>
      <c r="J255" s="135"/>
      <c r="K255" s="111"/>
      <c r="L255" s="111"/>
      <c r="M255" s="109"/>
      <c r="N255" s="118"/>
      <c r="O255" s="111"/>
      <c r="P255" s="111"/>
      <c r="Q255" s="111"/>
      <c r="R255" s="111"/>
      <c r="S255" s="492"/>
      <c r="X255" s="322"/>
      <c r="Y255" s="29"/>
      <c r="AA255" s="14"/>
      <c r="AB255" s="14"/>
      <c r="AJ255" s="14"/>
      <c r="AK255" s="14"/>
      <c r="AL255" s="71"/>
      <c r="AM255" s="71"/>
      <c r="AN255" s="71"/>
      <c r="AO255" s="71"/>
      <c r="AP255" s="71"/>
      <c r="AQ255" s="71"/>
      <c r="AR255" s="71"/>
      <c r="AS255" s="71"/>
      <c r="AT255" s="71"/>
      <c r="AU255" s="71"/>
      <c r="BF255" s="70"/>
      <c r="BG255" s="70"/>
      <c r="BH255" s="70"/>
      <c r="BI255" s="70"/>
      <c r="BJ255" s="70"/>
      <c r="BK255" s="70"/>
      <c r="BL255" s="70"/>
      <c r="BM255" s="70"/>
      <c r="BN255" s="70"/>
      <c r="BO255" s="70"/>
    </row>
    <row r="256" spans="2:67" x14ac:dyDescent="0.25">
      <c r="B256" s="103"/>
      <c r="C256" s="491"/>
      <c r="D256" s="109"/>
      <c r="E256" s="49"/>
      <c r="F256" s="49"/>
      <c r="G256" s="109"/>
      <c r="H256" s="118"/>
      <c r="I256" s="118"/>
      <c r="J256" s="118"/>
      <c r="K256" s="118"/>
      <c r="L256" s="118"/>
      <c r="M256" s="109"/>
      <c r="N256" s="118"/>
      <c r="O256" s="111"/>
      <c r="P256" s="111"/>
      <c r="Q256" s="111"/>
      <c r="R256" s="111"/>
      <c r="S256" s="492"/>
      <c r="X256" s="322"/>
      <c r="Y256" s="29"/>
      <c r="AA256" s="14"/>
      <c r="AB256" s="14"/>
      <c r="AJ256" s="14"/>
      <c r="AK256" s="14"/>
      <c r="AL256" s="71"/>
      <c r="AM256" s="71"/>
      <c r="AN256" s="71"/>
      <c r="AO256" s="71"/>
      <c r="AP256" s="71"/>
      <c r="AQ256" s="71"/>
      <c r="AR256" s="71"/>
      <c r="AS256" s="71"/>
      <c r="AT256" s="71"/>
      <c r="AU256" s="71"/>
      <c r="BF256" s="70"/>
      <c r="BG256" s="70"/>
      <c r="BH256" s="70"/>
      <c r="BI256" s="70"/>
      <c r="BJ256" s="70"/>
      <c r="BK256" s="70"/>
      <c r="BL256" s="70"/>
      <c r="BM256" s="70"/>
      <c r="BN256" s="70"/>
      <c r="BO256" s="70"/>
    </row>
    <row r="257" spans="2:67" x14ac:dyDescent="0.25">
      <c r="B257" s="103"/>
      <c r="C257" s="491"/>
      <c r="D257" s="109"/>
      <c r="E257" s="126" t="s">
        <v>84</v>
      </c>
      <c r="F257" s="136">
        <f>E256+F256</f>
        <v>0</v>
      </c>
      <c r="G257" s="109"/>
      <c r="H257" s="118"/>
      <c r="I257" s="118"/>
      <c r="J257" s="118"/>
      <c r="K257" s="118"/>
      <c r="L257" s="118"/>
      <c r="M257" s="109"/>
      <c r="N257" s="118"/>
      <c r="O257" s="111"/>
      <c r="P257" s="111"/>
      <c r="Q257" s="111"/>
      <c r="R257" s="111"/>
      <c r="S257" s="492"/>
      <c r="X257" s="322"/>
      <c r="Y257" s="30"/>
      <c r="AA257" s="14"/>
      <c r="AB257" s="14"/>
      <c r="AJ257" s="14"/>
      <c r="AK257" s="14"/>
      <c r="AL257" s="71"/>
      <c r="AM257" s="71"/>
      <c r="AN257" s="71"/>
      <c r="AO257" s="71"/>
      <c r="AP257" s="71"/>
      <c r="AQ257" s="71"/>
      <c r="AR257" s="71"/>
      <c r="AS257" s="71"/>
      <c r="AT257" s="71"/>
      <c r="AU257" s="71"/>
      <c r="BF257" s="70"/>
      <c r="BG257" s="70"/>
      <c r="BH257" s="70"/>
      <c r="BI257" s="70"/>
      <c r="BJ257" s="70"/>
      <c r="BK257" s="70"/>
      <c r="BL257" s="70"/>
      <c r="BM257" s="70"/>
      <c r="BN257" s="70"/>
      <c r="BO257" s="70"/>
    </row>
    <row r="258" spans="2:67" x14ac:dyDescent="0.25">
      <c r="B258" s="103"/>
      <c r="C258" s="491"/>
      <c r="D258" s="109"/>
      <c r="E258" s="111"/>
      <c r="F258" s="111"/>
      <c r="G258" s="109"/>
      <c r="H258" s="118"/>
      <c r="I258" s="118"/>
      <c r="J258" s="118"/>
      <c r="K258" s="118"/>
      <c r="L258" s="118"/>
      <c r="M258" s="109"/>
      <c r="N258" s="118"/>
      <c r="O258" s="111"/>
      <c r="P258" s="111"/>
      <c r="Q258" s="111"/>
      <c r="R258" s="111"/>
      <c r="S258" s="492"/>
      <c r="X258" s="322"/>
      <c r="AA258" s="14"/>
      <c r="AB258" s="14"/>
      <c r="AJ258" s="14"/>
      <c r="AK258" s="14"/>
      <c r="AL258" s="71"/>
      <c r="AM258" s="71"/>
      <c r="AN258" s="71"/>
      <c r="AO258" s="71"/>
      <c r="AP258" s="71"/>
      <c r="AQ258" s="71"/>
      <c r="AR258" s="71"/>
      <c r="AS258" s="71"/>
      <c r="AT258" s="71"/>
      <c r="AU258" s="71"/>
      <c r="BF258" s="70"/>
      <c r="BG258" s="70"/>
      <c r="BH258" s="70"/>
      <c r="BI258" s="70"/>
      <c r="BJ258" s="70"/>
      <c r="BK258" s="70"/>
      <c r="BL258" s="70"/>
      <c r="BM258" s="70"/>
      <c r="BN258" s="70"/>
      <c r="BO258" s="70"/>
    </row>
    <row r="259" spans="2:67" ht="26.4" customHeight="1" x14ac:dyDescent="0.25">
      <c r="B259" s="103"/>
      <c r="C259" s="491"/>
      <c r="D259" s="109"/>
      <c r="E259" s="602" t="s">
        <v>132</v>
      </c>
      <c r="F259" s="602"/>
      <c r="G259" s="109"/>
      <c r="H259" s="118"/>
      <c r="I259" s="118"/>
      <c r="J259" s="118"/>
      <c r="K259" s="118"/>
      <c r="L259" s="118"/>
      <c r="M259" s="109"/>
      <c r="N259" s="118"/>
      <c r="O259" s="111"/>
      <c r="P259" s="111"/>
      <c r="Q259" s="111"/>
      <c r="R259" s="111"/>
      <c r="S259" s="492"/>
      <c r="X259" s="322"/>
      <c r="AA259" s="14"/>
      <c r="AB259" s="14"/>
      <c r="AJ259" s="14"/>
      <c r="AK259" s="14"/>
      <c r="AL259" s="71"/>
      <c r="AM259" s="71"/>
      <c r="AN259" s="71"/>
      <c r="AO259" s="71"/>
      <c r="AP259" s="71"/>
      <c r="AQ259" s="71"/>
      <c r="AR259" s="71"/>
      <c r="AS259" s="71"/>
      <c r="AT259" s="71"/>
      <c r="AU259" s="71"/>
      <c r="BF259" s="70"/>
      <c r="BG259" s="70"/>
      <c r="BH259" s="70"/>
      <c r="BI259" s="70"/>
      <c r="BJ259" s="70"/>
      <c r="BK259" s="70"/>
      <c r="BL259" s="70"/>
      <c r="BM259" s="70"/>
      <c r="BN259" s="70"/>
      <c r="BO259" s="70"/>
    </row>
    <row r="260" spans="2:67" x14ac:dyDescent="0.25">
      <c r="B260" s="103"/>
      <c r="C260" s="491"/>
      <c r="D260" s="109"/>
      <c r="E260" s="111"/>
      <c r="F260" s="111"/>
      <c r="G260" s="109"/>
      <c r="H260" s="118"/>
      <c r="I260" s="118"/>
      <c r="J260" s="120" t="s">
        <v>89</v>
      </c>
      <c r="K260" s="118"/>
      <c r="L260" s="137"/>
      <c r="M260" s="118"/>
      <c r="N260" s="118"/>
      <c r="O260" s="111"/>
      <c r="P260" s="111"/>
      <c r="Q260" s="111"/>
      <c r="R260" s="111"/>
      <c r="S260" s="492"/>
      <c r="X260" s="322"/>
      <c r="AA260" s="14"/>
      <c r="AB260" s="14"/>
      <c r="AJ260" s="14"/>
      <c r="AK260" s="14"/>
      <c r="AL260" s="71"/>
      <c r="AM260" s="71"/>
      <c r="AN260" s="71"/>
      <c r="AO260" s="71"/>
      <c r="AP260" s="71"/>
      <c r="AQ260" s="71"/>
      <c r="AR260" s="71"/>
      <c r="AS260" s="71"/>
      <c r="AT260" s="71"/>
      <c r="AU260" s="71"/>
      <c r="BF260" s="70"/>
      <c r="BG260" s="70"/>
      <c r="BH260" s="70"/>
      <c r="BI260" s="70"/>
      <c r="BJ260" s="70"/>
      <c r="BK260" s="70"/>
      <c r="BL260" s="70"/>
      <c r="BM260" s="70"/>
      <c r="BN260" s="70"/>
      <c r="BO260" s="70"/>
    </row>
    <row r="261" spans="2:67" ht="14.4" thickBot="1" x14ac:dyDescent="0.3">
      <c r="B261" s="103"/>
      <c r="C261" s="491"/>
      <c r="D261" s="109"/>
      <c r="E261" s="593" t="s">
        <v>138</v>
      </c>
      <c r="F261" s="593"/>
      <c r="G261" s="111"/>
      <c r="H261" s="118"/>
      <c r="I261" s="118"/>
      <c r="J261" s="111"/>
      <c r="K261" s="111"/>
      <c r="L261" s="111"/>
      <c r="M261" s="137"/>
      <c r="N261" s="118"/>
      <c r="O261" s="111"/>
      <c r="P261" s="111"/>
      <c r="Q261" s="111"/>
      <c r="R261" s="137"/>
      <c r="S261" s="492"/>
      <c r="X261" s="322"/>
      <c r="AA261" s="14"/>
      <c r="AB261" s="14"/>
      <c r="AJ261" s="14"/>
      <c r="AK261" s="14"/>
      <c r="AL261" s="71"/>
      <c r="AM261" s="71"/>
      <c r="AN261" s="71"/>
      <c r="AO261" s="71"/>
      <c r="AP261" s="71"/>
      <c r="AQ261" s="71"/>
      <c r="AR261" s="71"/>
      <c r="AS261" s="71"/>
      <c r="AT261" s="71"/>
      <c r="AU261" s="71"/>
      <c r="BF261" s="70"/>
      <c r="BG261" s="70"/>
      <c r="BH261" s="70"/>
      <c r="BI261" s="70"/>
      <c r="BJ261" s="70"/>
      <c r="BK261" s="70"/>
      <c r="BL261" s="70"/>
      <c r="BM261" s="70"/>
      <c r="BN261" s="70"/>
      <c r="BO261" s="70"/>
    </row>
    <row r="262" spans="2:67" ht="14.4" x14ac:dyDescent="0.3">
      <c r="B262" s="103"/>
      <c r="C262" s="491"/>
      <c r="D262" s="109"/>
      <c r="E262" s="121" t="s">
        <v>104</v>
      </c>
      <c r="F262" s="122" t="s">
        <v>105</v>
      </c>
      <c r="G262" s="109"/>
      <c r="H262" s="138"/>
      <c r="I262" s="138"/>
      <c r="J262" s="123"/>
      <c r="K262" s="348" t="s">
        <v>95</v>
      </c>
      <c r="L262" s="345" t="s">
        <v>83</v>
      </c>
      <c r="M262" s="672" t="s">
        <v>112</v>
      </c>
      <c r="N262" s="673"/>
      <c r="O262" s="674"/>
      <c r="P262" s="111"/>
      <c r="Q262" s="111"/>
      <c r="R262" s="118"/>
      <c r="S262" s="493"/>
      <c r="T262" s="118"/>
      <c r="U262" s="118"/>
      <c r="V262" s="118"/>
      <c r="W262" s="118"/>
      <c r="X262" s="19"/>
      <c r="Y262" s="25" t="b">
        <v>0</v>
      </c>
      <c r="Z262" s="17"/>
      <c r="AA262" s="14"/>
      <c r="AB262" s="14"/>
      <c r="AJ262" s="14"/>
      <c r="AK262" s="14"/>
      <c r="AL262" s="71"/>
      <c r="AM262" s="71"/>
      <c r="AN262" s="71"/>
      <c r="AO262" s="71"/>
      <c r="AP262" s="71"/>
      <c r="AQ262" s="71"/>
      <c r="AR262" s="71"/>
      <c r="AS262" s="71"/>
      <c r="AT262" s="71"/>
      <c r="AU262" s="71"/>
      <c r="BF262" s="70"/>
      <c r="BG262" s="70"/>
      <c r="BH262" s="70"/>
      <c r="BI262" s="70"/>
      <c r="BJ262" s="70"/>
      <c r="BK262" s="70"/>
      <c r="BL262" s="70"/>
      <c r="BM262" s="70"/>
      <c r="BN262" s="70"/>
      <c r="BO262" s="70"/>
    </row>
    <row r="263" spans="2:67" ht="13.95" customHeight="1" x14ac:dyDescent="0.25">
      <c r="B263" s="103"/>
      <c r="C263" s="491"/>
      <c r="D263" s="109"/>
      <c r="E263" s="140">
        <f>M251</f>
        <v>0</v>
      </c>
      <c r="F263" s="141">
        <f>M252</f>
        <v>0</v>
      </c>
      <c r="G263" s="109"/>
      <c r="H263" s="118"/>
      <c r="I263" s="118"/>
      <c r="J263" s="578" t="s">
        <v>162</v>
      </c>
      <c r="K263" s="580">
        <v>0.28999999999999998</v>
      </c>
      <c r="L263" s="666"/>
      <c r="M263" s="669">
        <f>IF(Y271=FALSE,(E263*K263),E263*L263)</f>
        <v>0</v>
      </c>
      <c r="N263" s="670"/>
      <c r="O263" s="671"/>
      <c r="P263" s="111"/>
      <c r="Q263" s="111"/>
      <c r="R263" s="137"/>
      <c r="S263" s="492"/>
      <c r="X263" s="19"/>
      <c r="Y263" s="26"/>
      <c r="Z263" s="18"/>
      <c r="AA263" s="14"/>
      <c r="AB263" s="14"/>
      <c r="AJ263" s="14"/>
      <c r="AK263" s="14"/>
      <c r="AL263" s="71"/>
      <c r="AM263" s="71"/>
      <c r="AN263" s="71"/>
      <c r="AO263" s="71"/>
      <c r="AP263" s="71"/>
      <c r="AQ263" s="71"/>
      <c r="AR263" s="71"/>
      <c r="AS263" s="71"/>
      <c r="AT263" s="71"/>
      <c r="AU263" s="71"/>
      <c r="BF263" s="70"/>
      <c r="BG263" s="70"/>
      <c r="BH263" s="70"/>
      <c r="BI263" s="70"/>
      <c r="BJ263" s="70"/>
      <c r="BK263" s="70"/>
      <c r="BL263" s="70"/>
      <c r="BM263" s="70"/>
      <c r="BN263" s="70"/>
      <c r="BO263" s="70"/>
    </row>
    <row r="264" spans="2:67" x14ac:dyDescent="0.25">
      <c r="B264" s="103"/>
      <c r="C264" s="491"/>
      <c r="D264" s="109"/>
      <c r="E264" s="126" t="s">
        <v>84</v>
      </c>
      <c r="F264" s="136">
        <f>M253</f>
        <v>0</v>
      </c>
      <c r="G264" s="109"/>
      <c r="H264" s="118"/>
      <c r="I264" s="118"/>
      <c r="J264" s="579"/>
      <c r="K264" s="581"/>
      <c r="L264" s="667"/>
      <c r="M264" s="566"/>
      <c r="N264" s="567"/>
      <c r="O264" s="568"/>
      <c r="P264" s="111"/>
      <c r="Q264" s="111"/>
      <c r="R264" s="137"/>
      <c r="S264" s="492"/>
      <c r="X264" s="19"/>
      <c r="Y264" s="32"/>
      <c r="Z264" s="18"/>
      <c r="AA264" s="14"/>
      <c r="AB264" s="14"/>
      <c r="AJ264" s="14"/>
      <c r="AK264" s="14"/>
      <c r="AL264" s="71"/>
      <c r="AM264" s="71"/>
      <c r="AN264" s="71"/>
      <c r="AO264" s="71"/>
      <c r="AP264" s="71"/>
      <c r="AQ264" s="71"/>
      <c r="AR264" s="71"/>
      <c r="AS264" s="71"/>
      <c r="AT264" s="71"/>
      <c r="AU264" s="71"/>
      <c r="BF264" s="70"/>
      <c r="BG264" s="70"/>
      <c r="BH264" s="70"/>
      <c r="BI264" s="70"/>
      <c r="BJ264" s="70"/>
      <c r="BK264" s="70"/>
      <c r="BL264" s="70"/>
      <c r="BM264" s="70"/>
      <c r="BN264" s="70"/>
      <c r="BO264" s="70"/>
    </row>
    <row r="265" spans="2:67" ht="14.4" customHeight="1" x14ac:dyDescent="0.25">
      <c r="B265" s="103"/>
      <c r="C265" s="491"/>
      <c r="D265" s="109"/>
      <c r="E265" s="111"/>
      <c r="F265" s="111"/>
      <c r="G265" s="109"/>
      <c r="H265" s="118"/>
      <c r="I265" s="118"/>
      <c r="J265" s="578" t="s">
        <v>163</v>
      </c>
      <c r="K265" s="580">
        <v>0.11</v>
      </c>
      <c r="L265" s="666"/>
      <c r="M265" s="563">
        <f>IF(Y272=FALSE,(F263*K265),F263*L265)</f>
        <v>0</v>
      </c>
      <c r="N265" s="564"/>
      <c r="O265" s="565"/>
      <c r="P265" s="111"/>
      <c r="Q265" s="111"/>
      <c r="R265" s="137"/>
      <c r="S265" s="492"/>
      <c r="X265" s="323"/>
      <c r="Y265" s="18"/>
      <c r="Z265" s="18"/>
      <c r="AA265" s="14"/>
      <c r="AB265" s="14"/>
      <c r="AJ265" s="14"/>
      <c r="AK265" s="14"/>
      <c r="AL265" s="71"/>
      <c r="AM265" s="71"/>
      <c r="AN265" s="71"/>
      <c r="AO265" s="71"/>
      <c r="AP265" s="71"/>
      <c r="AQ265" s="71"/>
      <c r="AR265" s="71"/>
      <c r="AS265" s="71"/>
      <c r="AT265" s="71"/>
      <c r="AU265" s="71"/>
      <c r="BF265" s="70"/>
      <c r="BG265" s="70"/>
      <c r="BH265" s="70"/>
      <c r="BI265" s="70"/>
      <c r="BJ265" s="70"/>
      <c r="BK265" s="70"/>
      <c r="BL265" s="70"/>
      <c r="BM265" s="70"/>
      <c r="BN265" s="70"/>
      <c r="BO265" s="70"/>
    </row>
    <row r="266" spans="2:67" ht="14.4" customHeight="1" thickBot="1" x14ac:dyDescent="0.3">
      <c r="B266" s="103"/>
      <c r="C266" s="491"/>
      <c r="D266" s="109"/>
      <c r="E266" s="346" t="s">
        <v>85</v>
      </c>
      <c r="F266" s="111"/>
      <c r="G266" s="109"/>
      <c r="H266" s="144"/>
      <c r="I266" s="144"/>
      <c r="J266" s="585"/>
      <c r="K266" s="586"/>
      <c r="L266" s="668"/>
      <c r="M266" s="566"/>
      <c r="N266" s="567"/>
      <c r="O266" s="568"/>
      <c r="P266" s="111"/>
      <c r="Q266" s="111"/>
      <c r="R266" s="137"/>
      <c r="S266" s="492"/>
      <c r="X266" s="324"/>
      <c r="Y266" s="18"/>
      <c r="Z266" s="18"/>
      <c r="AA266" s="14"/>
      <c r="AB266" s="14"/>
      <c r="AJ266" s="14"/>
      <c r="AK266" s="14"/>
      <c r="AL266" s="71"/>
      <c r="AM266" s="71"/>
      <c r="AN266" s="71"/>
      <c r="AO266" s="71"/>
      <c r="AP266" s="71"/>
      <c r="AQ266" s="71"/>
      <c r="AR266" s="71"/>
      <c r="AS266" s="71"/>
      <c r="AT266" s="71"/>
      <c r="AU266" s="71"/>
      <c r="BF266" s="70"/>
      <c r="BG266" s="70"/>
      <c r="BH266" s="70"/>
      <c r="BI266" s="70"/>
      <c r="BJ266" s="70"/>
      <c r="BK266" s="70"/>
      <c r="BL266" s="70"/>
      <c r="BM266" s="70"/>
      <c r="BN266" s="70"/>
      <c r="BO266" s="70"/>
    </row>
    <row r="267" spans="2:67" ht="15" customHeight="1" thickBot="1" x14ac:dyDescent="0.3">
      <c r="B267" s="103"/>
      <c r="C267" s="491"/>
      <c r="D267" s="109"/>
      <c r="E267" s="591"/>
      <c r="F267" s="592"/>
      <c r="G267" s="109"/>
      <c r="H267" s="137"/>
      <c r="I267" s="137"/>
      <c r="J267" s="145"/>
      <c r="K267" s="146"/>
      <c r="L267" s="147" t="s">
        <v>84</v>
      </c>
      <c r="M267" s="661">
        <f>SUM(M263:O266)</f>
        <v>0</v>
      </c>
      <c r="N267" s="662"/>
      <c r="O267" s="663"/>
      <c r="P267" s="111"/>
      <c r="Q267" s="111"/>
      <c r="R267" s="137"/>
      <c r="S267" s="492"/>
      <c r="X267" s="324"/>
      <c r="Y267" s="18"/>
      <c r="Z267" s="18"/>
      <c r="AA267" s="14"/>
      <c r="AB267" s="14"/>
      <c r="AJ267" s="14"/>
      <c r="AK267" s="14"/>
      <c r="AL267" s="71"/>
      <c r="AM267" s="71"/>
      <c r="AN267" s="71"/>
      <c r="AO267" s="71"/>
      <c r="AP267" s="71"/>
      <c r="AQ267" s="71"/>
      <c r="AR267" s="71"/>
      <c r="AS267" s="71"/>
      <c r="AT267" s="71"/>
      <c r="AU267" s="71"/>
      <c r="BF267" s="70"/>
      <c r="BG267" s="70"/>
      <c r="BH267" s="70"/>
      <c r="BI267" s="70"/>
      <c r="BJ267" s="70"/>
      <c r="BK267" s="70"/>
      <c r="BL267" s="70"/>
      <c r="BM267" s="70"/>
      <c r="BN267" s="70"/>
      <c r="BO267" s="70"/>
    </row>
    <row r="268" spans="2:67" ht="18.600000000000001" customHeight="1" thickBot="1" x14ac:dyDescent="0.3">
      <c r="B268" s="103"/>
      <c r="C268" s="491"/>
      <c r="D268" s="109"/>
      <c r="E268" s="111"/>
      <c r="F268" s="111"/>
      <c r="G268" s="109"/>
      <c r="H268" s="137"/>
      <c r="I268" s="137"/>
      <c r="J268" s="596" t="s">
        <v>152</v>
      </c>
      <c r="K268" s="596"/>
      <c r="L268" s="596"/>
      <c r="M268" s="596"/>
      <c r="N268" s="596"/>
      <c r="O268" s="596"/>
      <c r="P268" s="111"/>
      <c r="Q268" s="111"/>
      <c r="R268" s="137"/>
      <c r="S268" s="492"/>
      <c r="X268" s="324"/>
      <c r="Y268" s="27" t="b">
        <v>0</v>
      </c>
      <c r="Z268" s="18"/>
      <c r="AA268" s="14"/>
      <c r="AB268" s="14"/>
      <c r="AJ268" s="14"/>
      <c r="AK268" s="14"/>
      <c r="AL268" s="71"/>
      <c r="AM268" s="71"/>
      <c r="AN268" s="71"/>
      <c r="AO268" s="71"/>
      <c r="AP268" s="71"/>
      <c r="AQ268" s="71"/>
      <c r="AR268" s="71"/>
      <c r="AS268" s="71"/>
      <c r="AT268" s="71"/>
      <c r="AU268" s="71"/>
      <c r="BF268" s="70"/>
      <c r="BG268" s="70"/>
      <c r="BH268" s="70"/>
      <c r="BI268" s="70"/>
      <c r="BJ268" s="70"/>
      <c r="BK268" s="70"/>
      <c r="BL268" s="70"/>
      <c r="BM268" s="70"/>
      <c r="BN268" s="70"/>
      <c r="BO268" s="70"/>
    </row>
    <row r="269" spans="2:67" ht="25.2" customHeight="1" x14ac:dyDescent="0.25">
      <c r="B269" s="103"/>
      <c r="C269" s="491"/>
      <c r="D269" s="109"/>
      <c r="E269" s="602" t="s">
        <v>133</v>
      </c>
      <c r="F269" s="602"/>
      <c r="G269" s="109"/>
      <c r="H269" s="137"/>
      <c r="I269" s="137"/>
      <c r="J269" s="596"/>
      <c r="K269" s="596"/>
      <c r="L269" s="596"/>
      <c r="M269" s="596"/>
      <c r="N269" s="596"/>
      <c r="O269" s="596"/>
      <c r="P269" s="111"/>
      <c r="Q269" s="111"/>
      <c r="R269" s="137"/>
      <c r="S269" s="492"/>
      <c r="X269" s="324"/>
      <c r="Y269" s="20"/>
      <c r="Z269" s="20"/>
      <c r="AA269" s="14"/>
      <c r="AB269" s="14"/>
      <c r="AJ269" s="14"/>
      <c r="AK269" s="14"/>
      <c r="AL269" s="71"/>
      <c r="AM269" s="71"/>
      <c r="AN269" s="71"/>
      <c r="AO269" s="71"/>
      <c r="AP269" s="71"/>
      <c r="AQ269" s="71"/>
      <c r="AR269" s="71"/>
      <c r="AS269" s="71"/>
      <c r="AT269" s="71"/>
      <c r="AU269" s="71"/>
      <c r="BF269" s="70"/>
      <c r="BG269" s="70"/>
      <c r="BH269" s="70"/>
      <c r="BI269" s="70"/>
      <c r="BJ269" s="70"/>
      <c r="BK269" s="70"/>
      <c r="BL269" s="70"/>
      <c r="BM269" s="70"/>
      <c r="BN269" s="70"/>
      <c r="BO269" s="70"/>
    </row>
    <row r="270" spans="2:67" ht="11.4" customHeight="1" x14ac:dyDescent="0.25">
      <c r="B270" s="103"/>
      <c r="C270" s="491"/>
      <c r="D270" s="109"/>
      <c r="E270" s="111"/>
      <c r="F270" s="111"/>
      <c r="G270" s="109"/>
      <c r="H270" s="137"/>
      <c r="I270" s="137"/>
      <c r="J270" s="111"/>
      <c r="K270" s="111"/>
      <c r="L270" s="111"/>
      <c r="M270" s="111"/>
      <c r="N270" s="111"/>
      <c r="O270" s="111"/>
      <c r="P270" s="111"/>
      <c r="Q270" s="111"/>
      <c r="R270" s="137"/>
      <c r="S270" s="492"/>
      <c r="X270" s="324"/>
      <c r="Y270" s="20" t="s">
        <v>96</v>
      </c>
      <c r="Z270" s="20"/>
      <c r="AA270" s="14"/>
      <c r="AB270" s="14"/>
      <c r="AJ270" s="14"/>
      <c r="AK270" s="14"/>
      <c r="AL270" s="71"/>
      <c r="AM270" s="71"/>
      <c r="AN270" s="71"/>
      <c r="AO270" s="71"/>
      <c r="AP270" s="71"/>
      <c r="AQ270" s="71"/>
      <c r="AR270" s="71"/>
      <c r="AS270" s="71"/>
      <c r="AT270" s="71"/>
      <c r="AU270" s="71"/>
      <c r="BF270" s="70"/>
      <c r="BG270" s="70"/>
      <c r="BH270" s="70"/>
      <c r="BI270" s="70"/>
      <c r="BJ270" s="70"/>
      <c r="BK270" s="70"/>
      <c r="BL270" s="70"/>
      <c r="BM270" s="70"/>
      <c r="BN270" s="70"/>
      <c r="BO270" s="70"/>
    </row>
    <row r="271" spans="2:67" ht="17.399999999999999" x14ac:dyDescent="0.25">
      <c r="B271" s="103"/>
      <c r="C271" s="491"/>
      <c r="D271" s="109"/>
      <c r="E271" s="346" t="s">
        <v>91</v>
      </c>
      <c r="F271" s="111"/>
      <c r="G271" s="109"/>
      <c r="H271" s="137"/>
      <c r="I271" s="137"/>
      <c r="J271" s="133"/>
      <c r="K271" s="148"/>
      <c r="L271" s="149"/>
      <c r="M271" s="150"/>
      <c r="N271" s="137"/>
      <c r="O271" s="137"/>
      <c r="P271" s="151"/>
      <c r="Q271" s="152"/>
      <c r="R271" s="137"/>
      <c r="S271" s="492"/>
      <c r="X271" s="324"/>
      <c r="Y271" s="29" t="b">
        <f>IF(L263="",FALSE,TRUE)</f>
        <v>0</v>
      </c>
      <c r="Z271" s="20"/>
      <c r="AA271" s="14"/>
      <c r="AB271" s="14"/>
      <c r="AJ271" s="14"/>
      <c r="AK271" s="14"/>
      <c r="AL271" s="71"/>
      <c r="AM271" s="71"/>
      <c r="AN271" s="71"/>
      <c r="AO271" s="71"/>
      <c r="AP271" s="71"/>
      <c r="AQ271" s="71"/>
      <c r="AR271" s="71"/>
      <c r="AS271" s="71"/>
      <c r="AT271" s="71"/>
      <c r="AU271" s="71"/>
      <c r="BF271" s="70"/>
      <c r="BG271" s="70"/>
      <c r="BH271" s="70"/>
      <c r="BI271" s="70"/>
      <c r="BJ271" s="70"/>
      <c r="BK271" s="70"/>
      <c r="BL271" s="70"/>
      <c r="BM271" s="70"/>
      <c r="BN271" s="70"/>
      <c r="BO271" s="70"/>
    </row>
    <row r="272" spans="2:67" ht="17.399999999999999" x14ac:dyDescent="0.25">
      <c r="B272" s="103"/>
      <c r="C272" s="491"/>
      <c r="D272" s="109"/>
      <c r="E272" s="619">
        <f>M267</f>
        <v>0</v>
      </c>
      <c r="F272" s="620"/>
      <c r="G272" s="109"/>
      <c r="H272" s="118"/>
      <c r="I272" s="118"/>
      <c r="J272" s="133"/>
      <c r="K272" s="148"/>
      <c r="L272" s="149"/>
      <c r="M272" s="150"/>
      <c r="N272" s="137"/>
      <c r="O272" s="137"/>
      <c r="P272" s="151"/>
      <c r="Q272" s="152"/>
      <c r="R272" s="137"/>
      <c r="S272" s="492"/>
      <c r="X272" s="324"/>
      <c r="Y272" s="29" t="b">
        <f>IF(L265="",FALSE,TRUE)</f>
        <v>0</v>
      </c>
      <c r="Z272" s="20"/>
      <c r="AA272" s="14"/>
      <c r="AB272" s="14"/>
      <c r="AJ272" s="14"/>
      <c r="AK272" s="14"/>
      <c r="AL272" s="71"/>
      <c r="AM272" s="71"/>
      <c r="AN272" s="71"/>
      <c r="AO272" s="71"/>
      <c r="AP272" s="71"/>
      <c r="AQ272" s="71"/>
      <c r="AR272" s="71"/>
      <c r="AS272" s="71"/>
      <c r="AT272" s="71"/>
      <c r="AU272" s="71"/>
      <c r="BF272" s="70"/>
      <c r="BG272" s="70"/>
      <c r="BH272" s="70"/>
      <c r="BI272" s="70"/>
      <c r="BJ272" s="70"/>
      <c r="BK272" s="70"/>
      <c r="BL272" s="70"/>
      <c r="BM272" s="70"/>
      <c r="BN272" s="70"/>
      <c r="BO272" s="70"/>
    </row>
    <row r="273" spans="2:67" x14ac:dyDescent="0.25">
      <c r="B273" s="103"/>
      <c r="C273" s="491"/>
      <c r="D273" s="109"/>
      <c r="E273" s="109"/>
      <c r="F273" s="109"/>
      <c r="G273" s="109"/>
      <c r="H273" s="118"/>
      <c r="I273" s="118"/>
      <c r="J273" s="153"/>
      <c r="K273" s="148"/>
      <c r="L273" s="148"/>
      <c r="M273" s="137"/>
      <c r="N273" s="137"/>
      <c r="O273" s="154"/>
      <c r="P273" s="151"/>
      <c r="Q273" s="137"/>
      <c r="R273" s="155"/>
      <c r="S273" s="492"/>
      <c r="X273" s="324"/>
      <c r="Y273" s="20"/>
      <c r="Z273" s="20"/>
      <c r="AA273" s="14"/>
      <c r="AB273" s="14"/>
      <c r="AJ273" s="14"/>
      <c r="AK273" s="14"/>
      <c r="AL273" s="71"/>
      <c r="AM273" s="71"/>
      <c r="AN273" s="71"/>
      <c r="AO273" s="71"/>
      <c r="AP273" s="71"/>
      <c r="AQ273" s="71"/>
      <c r="AR273" s="71"/>
      <c r="AS273" s="71"/>
      <c r="AT273" s="71"/>
      <c r="AU273" s="71"/>
      <c r="BF273" s="70"/>
      <c r="BG273" s="70"/>
      <c r="BH273" s="70"/>
      <c r="BI273" s="70"/>
      <c r="BJ273" s="70"/>
      <c r="BK273" s="70"/>
      <c r="BL273" s="70"/>
      <c r="BM273" s="70"/>
      <c r="BN273" s="70"/>
      <c r="BO273" s="70"/>
    </row>
    <row r="274" spans="2:67" ht="14.4" thickBot="1" x14ac:dyDescent="0.3">
      <c r="B274" s="103"/>
      <c r="C274" s="494"/>
      <c r="D274" s="495"/>
      <c r="E274" s="495"/>
      <c r="F274" s="495"/>
      <c r="G274" s="495"/>
      <c r="H274" s="496"/>
      <c r="I274" s="496"/>
      <c r="J274" s="497"/>
      <c r="K274" s="496"/>
      <c r="L274" s="496"/>
      <c r="M274" s="496"/>
      <c r="N274" s="497"/>
      <c r="O274" s="497"/>
      <c r="P274" s="496"/>
      <c r="Q274" s="496"/>
      <c r="R274" s="497"/>
      <c r="S274" s="498"/>
      <c r="X274" s="322"/>
      <c r="AA274" s="14"/>
      <c r="AB274" s="14"/>
      <c r="AJ274" s="14"/>
      <c r="AK274" s="14"/>
      <c r="AL274" s="71"/>
      <c r="AM274" s="71"/>
      <c r="AN274" s="71"/>
      <c r="AO274" s="71"/>
      <c r="AP274" s="71"/>
      <c r="AQ274" s="71"/>
      <c r="AR274" s="71"/>
      <c r="AS274" s="71"/>
      <c r="AT274" s="71"/>
      <c r="AU274" s="71"/>
      <c r="BF274" s="70"/>
      <c r="BG274" s="70"/>
      <c r="BH274" s="70"/>
      <c r="BI274" s="70"/>
      <c r="BJ274" s="70"/>
      <c r="BK274" s="70"/>
      <c r="BL274" s="70"/>
      <c r="BM274" s="70"/>
      <c r="BN274" s="70"/>
      <c r="BO274" s="70"/>
    </row>
    <row r="275" spans="2:67" s="71" customFormat="1" ht="20.399999999999999" customHeight="1" thickTop="1" x14ac:dyDescent="0.25">
      <c r="B275" s="86"/>
      <c r="C275" s="86"/>
      <c r="D275" s="86"/>
      <c r="E275" s="86"/>
      <c r="F275" s="272"/>
      <c r="G275" s="86"/>
      <c r="H275" s="643"/>
      <c r="I275" s="643"/>
      <c r="J275" s="643"/>
      <c r="K275" s="643"/>
      <c r="L275" s="643"/>
      <c r="M275" s="643"/>
      <c r="N275" s="643"/>
      <c r="O275" s="643"/>
      <c r="P275" s="643"/>
      <c r="Q275" s="643"/>
      <c r="R275" s="86"/>
      <c r="S275" s="86"/>
      <c r="T275" s="86"/>
      <c r="U275" s="86"/>
      <c r="V275" s="86"/>
      <c r="W275" s="86"/>
      <c r="X275" s="30"/>
      <c r="Y275" s="30"/>
      <c r="Z275" s="13"/>
      <c r="AA275" s="13"/>
      <c r="AB275" s="13"/>
      <c r="AC275" s="13"/>
      <c r="AD275" s="13"/>
      <c r="AE275" s="13"/>
      <c r="AF275" s="13"/>
      <c r="AG275" s="13"/>
      <c r="AH275" s="13"/>
      <c r="AI275" s="13"/>
      <c r="AJ275" s="13"/>
      <c r="AK275" s="13"/>
    </row>
    <row r="276" spans="2:67" s="427" customFormat="1" ht="18" thickBot="1" x14ac:dyDescent="0.35">
      <c r="B276" s="420"/>
      <c r="C276" s="421" t="s">
        <v>103</v>
      </c>
      <c r="D276" s="422"/>
      <c r="E276" s="422"/>
      <c r="F276" s="423"/>
      <c r="G276" s="423"/>
      <c r="H276" s="420"/>
      <c r="I276" s="420"/>
      <c r="J276" s="420"/>
      <c r="K276" s="420"/>
      <c r="L276" s="420"/>
      <c r="M276" s="420"/>
      <c r="N276" s="420"/>
      <c r="O276" s="420"/>
      <c r="P276" s="420"/>
      <c r="Q276" s="420"/>
      <c r="R276" s="424"/>
      <c r="S276" s="424"/>
      <c r="T276" s="424"/>
      <c r="U276" s="424"/>
      <c r="V276" s="425"/>
      <c r="W276" s="425"/>
      <c r="X276" s="424"/>
      <c r="Y276" s="424"/>
      <c r="Z276" s="426"/>
      <c r="AA276" s="426"/>
      <c r="AB276" s="426"/>
      <c r="AC276" s="426"/>
      <c r="AD276" s="426"/>
      <c r="AE276" s="426"/>
      <c r="AF276" s="426"/>
      <c r="AG276" s="426"/>
      <c r="AH276" s="426"/>
      <c r="AI276" s="426"/>
      <c r="AJ276" s="426"/>
      <c r="AK276" s="426"/>
    </row>
    <row r="277" spans="2:67" ht="14.4" thickTop="1" x14ac:dyDescent="0.25">
      <c r="B277" s="19"/>
      <c r="C277" s="499"/>
      <c r="D277" s="500"/>
      <c r="E277" s="500"/>
      <c r="F277" s="500"/>
      <c r="G277" s="500"/>
      <c r="H277" s="501"/>
      <c r="I277" s="501"/>
      <c r="J277" s="501"/>
      <c r="K277" s="501"/>
      <c r="L277" s="501"/>
      <c r="M277" s="501"/>
      <c r="N277" s="501"/>
      <c r="O277" s="501"/>
      <c r="P277" s="501"/>
      <c r="Q277" s="501"/>
      <c r="R277" s="502"/>
      <c r="S277" s="503"/>
      <c r="T277" s="14"/>
      <c r="U277" s="14"/>
      <c r="X277" s="322"/>
      <c r="AC277" s="13"/>
      <c r="AD277" s="13"/>
      <c r="AE277" s="13"/>
      <c r="AF277" s="13"/>
      <c r="AG277" s="13"/>
      <c r="AH277" s="13"/>
      <c r="AI277" s="13"/>
      <c r="AJ277" s="14"/>
      <c r="AK277" s="14"/>
    </row>
    <row r="278" spans="2:67" x14ac:dyDescent="0.25">
      <c r="B278" s="19"/>
      <c r="C278" s="504"/>
      <c r="D278" s="295"/>
      <c r="E278" s="295"/>
      <c r="F278" s="295"/>
      <c r="G278" s="295"/>
      <c r="H278" s="297"/>
      <c r="I278" s="297"/>
      <c r="J278" s="297"/>
      <c r="K278" s="297"/>
      <c r="L278" s="297"/>
      <c r="M278" s="297"/>
      <c r="N278" s="297"/>
      <c r="O278" s="297"/>
      <c r="P278" s="297"/>
      <c r="Q278" s="297"/>
      <c r="R278" s="31"/>
      <c r="S278" s="505"/>
      <c r="T278" s="14"/>
      <c r="U278" s="14"/>
      <c r="X278" s="322"/>
      <c r="AC278" s="13"/>
      <c r="AD278" s="13"/>
      <c r="AE278" s="13"/>
      <c r="AF278" s="13"/>
      <c r="AG278" s="13"/>
      <c r="AH278" s="13"/>
      <c r="AI278" s="13"/>
      <c r="AJ278" s="14"/>
      <c r="AK278" s="14"/>
    </row>
    <row r="279" spans="2:67" x14ac:dyDescent="0.25">
      <c r="B279" s="19"/>
      <c r="C279" s="504"/>
      <c r="D279" s="295"/>
      <c r="E279" s="616" t="s">
        <v>101</v>
      </c>
      <c r="F279" s="616"/>
      <c r="G279" s="295"/>
      <c r="H279" s="297"/>
      <c r="I279" s="297"/>
      <c r="J279" s="296" t="s">
        <v>136</v>
      </c>
      <c r="K279" s="297"/>
      <c r="L279" s="297"/>
      <c r="M279" s="297"/>
      <c r="N279" s="297"/>
      <c r="O279" s="297"/>
      <c r="P279" s="297"/>
      <c r="Q279" s="297"/>
      <c r="R279" s="31"/>
      <c r="S279" s="505"/>
      <c r="T279" s="14"/>
      <c r="U279" s="14"/>
      <c r="X279" s="322"/>
      <c r="AC279" s="13"/>
      <c r="AD279" s="13"/>
      <c r="AE279" s="13"/>
      <c r="AF279" s="13"/>
      <c r="AG279" s="13"/>
      <c r="AH279" s="13"/>
      <c r="AI279" s="13"/>
      <c r="AJ279" s="14"/>
      <c r="AK279" s="14"/>
    </row>
    <row r="280" spans="2:67" ht="14.4" thickBot="1" x14ac:dyDescent="0.3">
      <c r="B280" s="19"/>
      <c r="C280" s="504"/>
      <c r="D280" s="295"/>
      <c r="E280" s="617"/>
      <c r="F280" s="618"/>
      <c r="G280" s="295"/>
      <c r="H280" s="297"/>
      <c r="I280" s="297"/>
      <c r="J280" s="31"/>
      <c r="K280" s="297"/>
      <c r="L280" s="297"/>
      <c r="M280" s="297"/>
      <c r="N280" s="297"/>
      <c r="O280" s="297"/>
      <c r="P280" s="297"/>
      <c r="Q280" s="297"/>
      <c r="R280" s="31"/>
      <c r="S280" s="505"/>
      <c r="T280" s="14"/>
      <c r="U280" s="14"/>
      <c r="X280" s="322"/>
      <c r="AC280" s="13"/>
      <c r="AD280" s="13"/>
      <c r="AE280" s="13"/>
      <c r="AF280" s="13"/>
      <c r="AG280" s="13"/>
      <c r="AH280" s="13"/>
      <c r="AI280" s="13"/>
      <c r="AJ280" s="14"/>
      <c r="AK280" s="14"/>
    </row>
    <row r="281" spans="2:67" ht="16.2" customHeight="1" x14ac:dyDescent="0.25">
      <c r="B281" s="19"/>
      <c r="C281" s="504"/>
      <c r="D281" s="295"/>
      <c r="E281" s="31"/>
      <c r="F281" s="31"/>
      <c r="G281" s="295"/>
      <c r="H281" s="297"/>
      <c r="I281" s="297"/>
      <c r="J281" s="298"/>
      <c r="K281" s="299" t="s">
        <v>95</v>
      </c>
      <c r="L281" s="300" t="s">
        <v>83</v>
      </c>
      <c r="M281" s="297"/>
      <c r="N281" s="297"/>
      <c r="O281" s="297"/>
      <c r="P281" s="297"/>
      <c r="Q281" s="297"/>
      <c r="R281" s="31"/>
      <c r="S281" s="505"/>
      <c r="T281" s="14"/>
      <c r="U281" s="14"/>
      <c r="X281" s="322"/>
      <c r="AC281" s="13"/>
      <c r="AD281" s="13"/>
      <c r="AE281" s="13"/>
      <c r="AF281" s="13"/>
      <c r="AG281" s="13"/>
      <c r="AH281" s="13"/>
      <c r="AI281" s="13"/>
      <c r="AJ281" s="14"/>
      <c r="AK281" s="14"/>
    </row>
    <row r="282" spans="2:67" x14ac:dyDescent="0.25">
      <c r="B282" s="19"/>
      <c r="C282" s="504"/>
      <c r="D282" s="31"/>
      <c r="E282" s="616" t="s">
        <v>137</v>
      </c>
      <c r="F282" s="616"/>
      <c r="G282" s="295"/>
      <c r="H282" s="297"/>
      <c r="I282" s="305"/>
      <c r="J282" s="349" t="s">
        <v>98</v>
      </c>
      <c r="K282" s="301">
        <v>17</v>
      </c>
      <c r="L282" s="281"/>
      <c r="M282" s="302"/>
      <c r="N282" s="297"/>
      <c r="O282" s="297"/>
      <c r="P282" s="297"/>
      <c r="Q282" s="297"/>
      <c r="R282" s="31"/>
      <c r="S282" s="505"/>
      <c r="T282" s="14"/>
      <c r="U282" s="14"/>
      <c r="X282" s="322"/>
      <c r="Y282" s="29"/>
      <c r="AA282" s="14"/>
      <c r="AB282" s="14"/>
      <c r="AJ282" s="14"/>
      <c r="AK282" s="14"/>
      <c r="AL282" s="71"/>
      <c r="AM282" s="71"/>
      <c r="AN282" s="71"/>
      <c r="AO282" s="71"/>
      <c r="AP282" s="71"/>
      <c r="AQ282" s="71"/>
      <c r="AR282" s="71"/>
      <c r="AS282" s="71"/>
      <c r="AT282" s="71"/>
      <c r="AU282" s="71"/>
      <c r="BF282" s="70"/>
      <c r="BG282" s="70"/>
      <c r="BH282" s="70"/>
      <c r="BI282" s="70"/>
      <c r="BJ282" s="70"/>
      <c r="BK282" s="70"/>
      <c r="BL282" s="70"/>
      <c r="BM282" s="70"/>
      <c r="BN282" s="70"/>
      <c r="BO282" s="70"/>
    </row>
    <row r="283" spans="2:67" ht="14.4" thickBot="1" x14ac:dyDescent="0.3">
      <c r="B283" s="19"/>
      <c r="C283" s="504"/>
      <c r="D283" s="295"/>
      <c r="E283" s="617"/>
      <c r="F283" s="618"/>
      <c r="G283" s="295"/>
      <c r="H283" s="297"/>
      <c r="I283" s="305"/>
      <c r="J283" s="303" t="s">
        <v>134</v>
      </c>
      <c r="K283" s="641">
        <f>IF(L282="",E280/K282,E280/L282)</f>
        <v>0</v>
      </c>
      <c r="L283" s="642"/>
      <c r="M283" s="302"/>
      <c r="N283" s="297"/>
      <c r="O283" s="297"/>
      <c r="P283" s="297"/>
      <c r="Q283" s="297"/>
      <c r="R283" s="31"/>
      <c r="S283" s="505"/>
      <c r="T283" s="14"/>
      <c r="U283" s="14"/>
      <c r="X283" s="322"/>
      <c r="Y283" s="29"/>
      <c r="AA283" s="14"/>
      <c r="AB283" s="14"/>
      <c r="AJ283" s="14"/>
      <c r="AK283" s="14"/>
      <c r="AL283" s="71"/>
      <c r="AM283" s="71"/>
      <c r="AN283" s="71"/>
      <c r="AO283" s="71"/>
      <c r="AP283" s="71"/>
      <c r="AQ283" s="71"/>
      <c r="AR283" s="71"/>
      <c r="AS283" s="71"/>
      <c r="AT283" s="71"/>
      <c r="AU283" s="71"/>
      <c r="BF283" s="70"/>
      <c r="BG283" s="70"/>
      <c r="BH283" s="70"/>
      <c r="BI283" s="70"/>
      <c r="BJ283" s="70"/>
      <c r="BK283" s="70"/>
      <c r="BL283" s="70"/>
      <c r="BM283" s="70"/>
      <c r="BN283" s="70"/>
      <c r="BO283" s="70"/>
    </row>
    <row r="284" spans="2:67" x14ac:dyDescent="0.25">
      <c r="B284" s="19"/>
      <c r="C284" s="504"/>
      <c r="D284" s="295"/>
      <c r="E284" s="31"/>
      <c r="F284" s="31"/>
      <c r="G284" s="295"/>
      <c r="H284" s="297"/>
      <c r="I284" s="297"/>
      <c r="J284" s="32" t="s">
        <v>106</v>
      </c>
      <c r="K284" s="31"/>
      <c r="L284" s="31"/>
      <c r="M284" s="297"/>
      <c r="N284" s="297"/>
      <c r="O284" s="304"/>
      <c r="P284" s="297"/>
      <c r="Q284" s="297"/>
      <c r="R284" s="31"/>
      <c r="S284" s="505"/>
      <c r="T284" s="14"/>
      <c r="U284" s="14"/>
      <c r="X284" s="322"/>
      <c r="AA284" s="14"/>
      <c r="AB284" s="14"/>
      <c r="AJ284" s="14"/>
      <c r="AK284" s="14"/>
      <c r="AL284" s="71"/>
      <c r="AM284" s="71"/>
      <c r="AN284" s="71"/>
      <c r="AO284" s="71"/>
      <c r="AP284" s="71"/>
      <c r="AQ284" s="71"/>
      <c r="AR284" s="71"/>
      <c r="AS284" s="71"/>
      <c r="AT284" s="71"/>
      <c r="AU284" s="71"/>
      <c r="BF284" s="70"/>
      <c r="BG284" s="70"/>
      <c r="BH284" s="70"/>
      <c r="BI284" s="70"/>
      <c r="BJ284" s="70"/>
      <c r="BK284" s="70"/>
      <c r="BL284" s="70"/>
      <c r="BM284" s="70"/>
      <c r="BN284" s="70"/>
      <c r="BO284" s="70"/>
    </row>
    <row r="285" spans="2:67" ht="26.4" customHeight="1" x14ac:dyDescent="0.25">
      <c r="B285" s="19"/>
      <c r="C285" s="504"/>
      <c r="D285" s="295"/>
      <c r="E285" s="633" t="s">
        <v>132</v>
      </c>
      <c r="F285" s="633"/>
      <c r="G285" s="295"/>
      <c r="H285" s="297"/>
      <c r="I285" s="297"/>
      <c r="J285" s="297"/>
      <c r="K285" s="297"/>
      <c r="L285" s="297"/>
      <c r="M285" s="297"/>
      <c r="N285" s="297"/>
      <c r="O285" s="297"/>
      <c r="P285" s="297"/>
      <c r="Q285" s="297"/>
      <c r="R285" s="31"/>
      <c r="S285" s="505"/>
      <c r="T285" s="14"/>
      <c r="U285" s="14"/>
      <c r="X285" s="322"/>
      <c r="AA285" s="14"/>
      <c r="AB285" s="14"/>
      <c r="AJ285" s="14"/>
      <c r="AK285" s="14"/>
      <c r="AL285" s="71"/>
      <c r="AM285" s="71"/>
      <c r="AN285" s="71"/>
      <c r="AO285" s="71"/>
      <c r="AP285" s="71"/>
      <c r="AQ285" s="71"/>
      <c r="AR285" s="71"/>
      <c r="AS285" s="71"/>
      <c r="AT285" s="71"/>
      <c r="AU285" s="71"/>
      <c r="BF285" s="70"/>
      <c r="BG285" s="70"/>
      <c r="BH285" s="70"/>
      <c r="BI285" s="70"/>
      <c r="BJ285" s="70"/>
      <c r="BK285" s="70"/>
      <c r="BL285" s="70"/>
      <c r="BM285" s="70"/>
      <c r="BN285" s="70"/>
      <c r="BO285" s="70"/>
    </row>
    <row r="286" spans="2:67" x14ac:dyDescent="0.25">
      <c r="B286" s="19"/>
      <c r="C286" s="504"/>
      <c r="D286" s="295"/>
      <c r="E286" s="31"/>
      <c r="F286" s="31"/>
      <c r="G286" s="31"/>
      <c r="H286" s="297"/>
      <c r="I286" s="297"/>
      <c r="J286" s="297"/>
      <c r="K286" s="297"/>
      <c r="L286" s="297"/>
      <c r="M286" s="297"/>
      <c r="N286" s="297"/>
      <c r="O286" s="297"/>
      <c r="P286" s="297"/>
      <c r="Q286" s="297"/>
      <c r="R286" s="306"/>
      <c r="S286" s="505"/>
      <c r="T286" s="14"/>
      <c r="U286" s="14"/>
      <c r="X286" s="322"/>
      <c r="AA286" s="14"/>
      <c r="AB286" s="14"/>
      <c r="AJ286" s="14"/>
      <c r="AK286" s="14"/>
      <c r="AL286" s="71"/>
      <c r="AM286" s="71"/>
      <c r="AN286" s="71"/>
      <c r="AO286" s="71"/>
      <c r="AP286" s="71"/>
      <c r="AQ286" s="71"/>
      <c r="AR286" s="71"/>
      <c r="AS286" s="71"/>
      <c r="AT286" s="71"/>
      <c r="AU286" s="71"/>
      <c r="BF286" s="70"/>
      <c r="BG286" s="70"/>
      <c r="BH286" s="70"/>
      <c r="BI286" s="70"/>
      <c r="BJ286" s="70"/>
      <c r="BK286" s="70"/>
      <c r="BL286" s="70"/>
      <c r="BM286" s="70"/>
      <c r="BN286" s="70"/>
      <c r="BO286" s="70"/>
    </row>
    <row r="287" spans="2:67" x14ac:dyDescent="0.25">
      <c r="B287" s="19"/>
      <c r="C287" s="504"/>
      <c r="D287" s="295"/>
      <c r="E287" s="616" t="s">
        <v>138</v>
      </c>
      <c r="F287" s="616"/>
      <c r="G287" s="295"/>
      <c r="H287" s="307"/>
      <c r="I287" s="307"/>
      <c r="J287" s="296" t="s">
        <v>89</v>
      </c>
      <c r="K287" s="297"/>
      <c r="L287" s="306"/>
      <c r="M287" s="306"/>
      <c r="N287" s="306"/>
      <c r="O287" s="306"/>
      <c r="P287" s="306"/>
      <c r="Q287" s="306"/>
      <c r="R287" s="297"/>
      <c r="S287" s="506"/>
      <c r="T287" s="297"/>
      <c r="U287" s="297"/>
      <c r="V287" s="118"/>
      <c r="W287" s="118"/>
      <c r="X287" s="19"/>
      <c r="Y287" s="25" t="b">
        <v>0</v>
      </c>
      <c r="Z287" s="17"/>
      <c r="AA287" s="14"/>
      <c r="AB287" s="14"/>
      <c r="AJ287" s="14"/>
      <c r="AK287" s="14"/>
      <c r="AL287" s="71"/>
      <c r="AM287" s="71"/>
      <c r="AN287" s="71"/>
      <c r="AO287" s="71"/>
      <c r="AP287" s="71"/>
      <c r="AQ287" s="71"/>
      <c r="AR287" s="71"/>
      <c r="AS287" s="71"/>
      <c r="AT287" s="71"/>
      <c r="AU287" s="71"/>
      <c r="BF287" s="70"/>
      <c r="BG287" s="70"/>
      <c r="BH287" s="70"/>
      <c r="BI287" s="70"/>
      <c r="BJ287" s="70"/>
      <c r="BK287" s="70"/>
      <c r="BL287" s="70"/>
      <c r="BM287" s="70"/>
      <c r="BN287" s="70"/>
      <c r="BO287" s="70"/>
    </row>
    <row r="288" spans="2:67" ht="14.4" thickBot="1" x14ac:dyDescent="0.3">
      <c r="B288" s="19"/>
      <c r="C288" s="504"/>
      <c r="D288" s="295"/>
      <c r="E288" s="617">
        <f>K283</f>
        <v>0</v>
      </c>
      <c r="F288" s="618"/>
      <c r="G288" s="295"/>
      <c r="H288" s="297"/>
      <c r="I288" s="297"/>
      <c r="J288" s="31"/>
      <c r="K288" s="31"/>
      <c r="L288" s="31"/>
      <c r="M288" s="31"/>
      <c r="N288" s="31"/>
      <c r="O288" s="31"/>
      <c r="P288" s="306"/>
      <c r="Q288" s="306"/>
      <c r="R288" s="306"/>
      <c r="S288" s="505"/>
      <c r="T288" s="14"/>
      <c r="U288" s="14"/>
      <c r="X288" s="19"/>
      <c r="Y288" s="26"/>
      <c r="Z288" s="18"/>
      <c r="AA288" s="14"/>
      <c r="AB288" s="14"/>
      <c r="AJ288" s="14"/>
      <c r="AK288" s="14"/>
      <c r="AL288" s="71"/>
      <c r="AM288" s="71"/>
      <c r="AN288" s="71"/>
      <c r="AO288" s="71"/>
      <c r="AP288" s="71"/>
      <c r="AQ288" s="71"/>
      <c r="AR288" s="71"/>
      <c r="AS288" s="71"/>
      <c r="AT288" s="71"/>
      <c r="AU288" s="71"/>
      <c r="BF288" s="70"/>
      <c r="BG288" s="70"/>
      <c r="BH288" s="70"/>
      <c r="BI288" s="70"/>
      <c r="BJ288" s="70"/>
      <c r="BK288" s="70"/>
      <c r="BL288" s="70"/>
      <c r="BM288" s="70"/>
      <c r="BN288" s="70"/>
      <c r="BO288" s="70"/>
    </row>
    <row r="289" spans="2:67" ht="14.4" customHeight="1" x14ac:dyDescent="0.25">
      <c r="B289" s="19"/>
      <c r="C289" s="504"/>
      <c r="D289" s="295"/>
      <c r="E289" s="31"/>
      <c r="F289" s="31"/>
      <c r="G289" s="295"/>
      <c r="H289" s="297"/>
      <c r="I289" s="297"/>
      <c r="J289" s="298"/>
      <c r="K289" s="299" t="s">
        <v>95</v>
      </c>
      <c r="L289" s="300" t="s">
        <v>83</v>
      </c>
      <c r="M289" s="306"/>
      <c r="N289" s="306"/>
      <c r="O289" s="306"/>
      <c r="P289" s="308"/>
      <c r="Q289" s="308"/>
      <c r="R289" s="306"/>
      <c r="S289" s="505"/>
      <c r="T289" s="14"/>
      <c r="U289" s="14"/>
      <c r="X289" s="323"/>
      <c r="Y289" s="18"/>
      <c r="Z289" s="18"/>
      <c r="AA289" s="14"/>
      <c r="AB289" s="14"/>
      <c r="AJ289" s="14"/>
      <c r="AK289" s="14"/>
      <c r="AL289" s="71"/>
      <c r="AM289" s="71"/>
      <c r="AN289" s="71"/>
      <c r="AO289" s="71"/>
      <c r="AP289" s="71"/>
      <c r="AQ289" s="71"/>
      <c r="AR289" s="71"/>
      <c r="AS289" s="71"/>
      <c r="AT289" s="71"/>
      <c r="AU289" s="71"/>
      <c r="BF289" s="70"/>
      <c r="BG289" s="70"/>
      <c r="BH289" s="70"/>
      <c r="BI289" s="70"/>
      <c r="BJ289" s="70"/>
      <c r="BK289" s="70"/>
      <c r="BL289" s="70"/>
      <c r="BM289" s="70"/>
      <c r="BN289" s="70"/>
      <c r="BO289" s="70"/>
    </row>
    <row r="290" spans="2:67" ht="14.4" customHeight="1" x14ac:dyDescent="0.25">
      <c r="B290" s="19"/>
      <c r="C290" s="504"/>
      <c r="D290" s="295"/>
      <c r="E290" s="350" t="s">
        <v>85</v>
      </c>
      <c r="F290" s="31"/>
      <c r="G290" s="295"/>
      <c r="H290" s="24"/>
      <c r="I290" s="46"/>
      <c r="J290" s="610" t="s">
        <v>164</v>
      </c>
      <c r="K290" s="611">
        <v>0.28999999999999998</v>
      </c>
      <c r="L290" s="615"/>
      <c r="M290" s="309"/>
      <c r="N290" s="309"/>
      <c r="O290" s="309"/>
      <c r="P290" s="310"/>
      <c r="Q290" s="311"/>
      <c r="R290" s="306"/>
      <c r="S290" s="505"/>
      <c r="T290" s="14"/>
      <c r="U290" s="14"/>
      <c r="X290" s="324"/>
      <c r="Y290" s="18"/>
      <c r="Z290" s="18"/>
      <c r="AA290" s="14"/>
      <c r="AB290" s="14"/>
      <c r="AJ290" s="14"/>
      <c r="AK290" s="14"/>
      <c r="AL290" s="71"/>
      <c r="AM290" s="71"/>
      <c r="AN290" s="71"/>
      <c r="AO290" s="71"/>
      <c r="AP290" s="71"/>
      <c r="AQ290" s="71"/>
      <c r="AR290" s="71"/>
      <c r="AS290" s="71"/>
      <c r="AT290" s="71"/>
      <c r="AU290" s="71"/>
      <c r="BF290" s="70"/>
      <c r="BG290" s="70"/>
      <c r="BH290" s="70"/>
      <c r="BI290" s="70"/>
      <c r="BJ290" s="70"/>
      <c r="BK290" s="70"/>
      <c r="BL290" s="70"/>
      <c r="BM290" s="70"/>
      <c r="BN290" s="70"/>
      <c r="BO290" s="70"/>
    </row>
    <row r="291" spans="2:67" ht="15" customHeight="1" x14ac:dyDescent="0.25">
      <c r="B291" s="19"/>
      <c r="C291" s="504"/>
      <c r="D291" s="295"/>
      <c r="E291" s="631"/>
      <c r="F291" s="632"/>
      <c r="G291" s="295"/>
      <c r="H291" s="306"/>
      <c r="I291" s="312"/>
      <c r="J291" s="610"/>
      <c r="K291" s="612"/>
      <c r="L291" s="615"/>
      <c r="M291" s="313"/>
      <c r="N291" s="306"/>
      <c r="O291" s="306"/>
      <c r="P291" s="310"/>
      <c r="Q291" s="311"/>
      <c r="R291" s="306"/>
      <c r="S291" s="505"/>
      <c r="T291" s="14"/>
      <c r="U291" s="14"/>
      <c r="X291" s="324"/>
      <c r="Y291" s="18"/>
      <c r="Z291" s="18"/>
      <c r="AA291" s="14"/>
      <c r="AB291" s="14"/>
      <c r="AJ291" s="14"/>
      <c r="AK291" s="14"/>
      <c r="AL291" s="71"/>
      <c r="AM291" s="71"/>
      <c r="AN291" s="71"/>
      <c r="AO291" s="71"/>
      <c r="AP291" s="71"/>
      <c r="AQ291" s="71"/>
      <c r="AR291" s="71"/>
      <c r="AS291" s="71"/>
      <c r="AT291" s="71"/>
      <c r="AU291" s="71"/>
      <c r="BF291" s="70"/>
      <c r="BG291" s="70"/>
      <c r="BH291" s="70"/>
      <c r="BI291" s="70"/>
      <c r="BJ291" s="70"/>
      <c r="BK291" s="70"/>
      <c r="BL291" s="70"/>
      <c r="BM291" s="70"/>
      <c r="BN291" s="70"/>
      <c r="BO291" s="70"/>
    </row>
    <row r="292" spans="2:67" ht="15" customHeight="1" thickBot="1" x14ac:dyDescent="0.3">
      <c r="B292" s="19"/>
      <c r="C292" s="504"/>
      <c r="D292" s="295"/>
      <c r="E292" s="314"/>
      <c r="F292" s="314"/>
      <c r="G292" s="295"/>
      <c r="H292" s="306"/>
      <c r="I292" s="312"/>
      <c r="J292" s="315" t="s">
        <v>80</v>
      </c>
      <c r="K292" s="613">
        <f>IF(AND(Y287=TRUE,L290=""),E288*K290,IF(AND(Y287=FALSE,L290=""),E283*K290,IF(AND(Y287=TRUE,Y297=TRUE),E288*L290,IF(AND(Y287=FALSE,Y297=TRUE),E283*L290))))</f>
        <v>0</v>
      </c>
      <c r="L292" s="614"/>
      <c r="M292" s="313"/>
      <c r="N292" s="306"/>
      <c r="O292" s="306"/>
      <c r="P292" s="310"/>
      <c r="Q292" s="311"/>
      <c r="R292" s="306"/>
      <c r="S292" s="505"/>
      <c r="T292" s="14"/>
      <c r="U292" s="14"/>
      <c r="X292" s="324"/>
      <c r="Y292" s="18"/>
      <c r="Z292" s="18"/>
      <c r="AA292" s="14"/>
      <c r="AB292" s="14"/>
      <c r="AJ292" s="14"/>
      <c r="AK292" s="14"/>
      <c r="AL292" s="71"/>
      <c r="AM292" s="71"/>
      <c r="AN292" s="71"/>
      <c r="AO292" s="71"/>
      <c r="AP292" s="71"/>
      <c r="AQ292" s="71"/>
      <c r="AR292" s="71"/>
      <c r="AS292" s="71"/>
      <c r="AT292" s="71"/>
      <c r="AU292" s="71"/>
      <c r="BF292" s="70"/>
      <c r="BG292" s="70"/>
      <c r="BH292" s="70"/>
      <c r="BI292" s="70"/>
      <c r="BJ292" s="70"/>
      <c r="BK292" s="70"/>
      <c r="BL292" s="70"/>
      <c r="BM292" s="70"/>
      <c r="BN292" s="70"/>
      <c r="BO292" s="70"/>
    </row>
    <row r="293" spans="2:67" ht="26.4" customHeight="1" thickBot="1" x14ac:dyDescent="0.3">
      <c r="B293" s="19"/>
      <c r="C293" s="504"/>
      <c r="D293" s="295"/>
      <c r="E293" s="633" t="s">
        <v>133</v>
      </c>
      <c r="F293" s="633"/>
      <c r="G293" s="295"/>
      <c r="H293" s="306"/>
      <c r="I293" s="306"/>
      <c r="J293" s="609" t="s">
        <v>153</v>
      </c>
      <c r="K293" s="609"/>
      <c r="L293" s="609"/>
      <c r="M293" s="313"/>
      <c r="N293" s="306"/>
      <c r="O293" s="306"/>
      <c r="P293" s="310"/>
      <c r="Q293" s="311"/>
      <c r="R293" s="306"/>
      <c r="S293" s="505"/>
      <c r="T293" s="14"/>
      <c r="U293" s="14"/>
      <c r="X293" s="324"/>
      <c r="Y293" s="18"/>
      <c r="Z293" s="18"/>
      <c r="AA293" s="14"/>
      <c r="AB293" s="14"/>
      <c r="AJ293" s="14"/>
      <c r="AK293" s="14"/>
      <c r="AL293" s="71"/>
      <c r="AM293" s="71"/>
      <c r="AN293" s="71"/>
      <c r="AO293" s="71"/>
      <c r="AP293" s="71"/>
      <c r="AQ293" s="71"/>
      <c r="AR293" s="71"/>
      <c r="AS293" s="71"/>
      <c r="AT293" s="71"/>
      <c r="AU293" s="71"/>
      <c r="BF293" s="70"/>
      <c r="BG293" s="70"/>
      <c r="BH293" s="70"/>
      <c r="BI293" s="70"/>
      <c r="BJ293" s="70"/>
      <c r="BK293" s="70"/>
      <c r="BL293" s="70"/>
      <c r="BM293" s="70"/>
      <c r="BN293" s="70"/>
      <c r="BO293" s="70"/>
    </row>
    <row r="294" spans="2:67" ht="14.4" customHeight="1" thickBot="1" x14ac:dyDescent="0.3">
      <c r="B294" s="19"/>
      <c r="C294" s="504"/>
      <c r="D294" s="295"/>
      <c r="E294" s="31"/>
      <c r="F294" s="31"/>
      <c r="G294" s="295"/>
      <c r="H294" s="306"/>
      <c r="I294" s="306"/>
      <c r="J294" s="316"/>
      <c r="K294" s="316"/>
      <c r="L294" s="316"/>
      <c r="M294" s="306"/>
      <c r="N294" s="306"/>
      <c r="O294" s="306"/>
      <c r="P294" s="310"/>
      <c r="Q294" s="311"/>
      <c r="R294" s="306"/>
      <c r="S294" s="505"/>
      <c r="T294" s="14"/>
      <c r="U294" s="14"/>
      <c r="X294" s="324"/>
      <c r="Y294" s="27" t="b">
        <v>0</v>
      </c>
      <c r="Z294" s="18"/>
      <c r="AA294" s="14"/>
      <c r="AB294" s="14"/>
      <c r="AJ294" s="14"/>
      <c r="AK294" s="14"/>
      <c r="AL294" s="71"/>
      <c r="AM294" s="71"/>
      <c r="AN294" s="71"/>
      <c r="AO294" s="71"/>
      <c r="AP294" s="71"/>
      <c r="AQ294" s="71"/>
      <c r="AR294" s="71"/>
      <c r="AS294" s="71"/>
      <c r="AT294" s="71"/>
      <c r="AU294" s="71"/>
      <c r="BF294" s="70"/>
      <c r="BG294" s="70"/>
      <c r="BH294" s="70"/>
      <c r="BI294" s="70"/>
      <c r="BJ294" s="70"/>
      <c r="BK294" s="70"/>
      <c r="BL294" s="70"/>
      <c r="BM294" s="70"/>
      <c r="BN294" s="70"/>
      <c r="BO294" s="70"/>
    </row>
    <row r="295" spans="2:67" ht="17.399999999999999" customHeight="1" x14ac:dyDescent="0.25">
      <c r="B295" s="19"/>
      <c r="C295" s="504"/>
      <c r="D295" s="295"/>
      <c r="E295" s="350" t="s">
        <v>91</v>
      </c>
      <c r="F295" s="31"/>
      <c r="G295" s="295"/>
      <c r="H295" s="306"/>
      <c r="I295" s="306"/>
      <c r="J295" s="31"/>
      <c r="K295" s="31"/>
      <c r="L295" s="31"/>
      <c r="M295" s="316"/>
      <c r="N295" s="316"/>
      <c r="O295" s="316"/>
      <c r="P295" s="316"/>
      <c r="Q295" s="311"/>
      <c r="R295" s="306"/>
      <c r="S295" s="505"/>
      <c r="T295" s="14"/>
      <c r="U295" s="14"/>
      <c r="X295" s="324"/>
      <c r="Y295" s="20"/>
      <c r="Z295" s="20"/>
      <c r="AA295" s="14"/>
      <c r="AB295" s="14"/>
      <c r="AJ295" s="14"/>
      <c r="AK295" s="14"/>
      <c r="AL295" s="71"/>
      <c r="AM295" s="71"/>
      <c r="AN295" s="71"/>
      <c r="AO295" s="71"/>
      <c r="AP295" s="71"/>
      <c r="AQ295" s="71"/>
      <c r="AR295" s="71"/>
      <c r="AS295" s="71"/>
      <c r="AT295" s="71"/>
      <c r="AU295" s="71"/>
      <c r="BF295" s="70"/>
      <c r="BG295" s="70"/>
      <c r="BH295" s="70"/>
      <c r="BI295" s="70"/>
      <c r="BJ295" s="70"/>
      <c r="BK295" s="70"/>
      <c r="BL295" s="70"/>
      <c r="BM295" s="70"/>
      <c r="BN295" s="70"/>
      <c r="BO295" s="70"/>
    </row>
    <row r="296" spans="2:67" ht="16.95" customHeight="1" x14ac:dyDescent="0.25">
      <c r="B296" s="19"/>
      <c r="C296" s="504"/>
      <c r="D296" s="295"/>
      <c r="E296" s="591">
        <f>K292</f>
        <v>0</v>
      </c>
      <c r="F296" s="592"/>
      <c r="G296" s="295"/>
      <c r="H296" s="306"/>
      <c r="I296" s="306"/>
      <c r="J296" s="31"/>
      <c r="K296" s="31"/>
      <c r="L296" s="31"/>
      <c r="M296" s="316"/>
      <c r="N296" s="316"/>
      <c r="O296" s="316"/>
      <c r="P296" s="316"/>
      <c r="Q296" s="311"/>
      <c r="R296" s="306"/>
      <c r="S296" s="505"/>
      <c r="T296" s="14"/>
      <c r="U296" s="14"/>
      <c r="X296" s="324"/>
      <c r="Y296" s="20" t="s">
        <v>96</v>
      </c>
      <c r="Z296" s="20"/>
      <c r="AA296" s="14"/>
      <c r="AB296" s="14"/>
      <c r="AJ296" s="14"/>
      <c r="AK296" s="14"/>
      <c r="AL296" s="71"/>
      <c r="AM296" s="71"/>
      <c r="AN296" s="71"/>
      <c r="AO296" s="71"/>
      <c r="AP296" s="71"/>
      <c r="AQ296" s="71"/>
      <c r="AR296" s="71"/>
      <c r="AS296" s="71"/>
      <c r="AT296" s="71"/>
      <c r="AU296" s="71"/>
      <c r="BF296" s="70"/>
      <c r="BG296" s="70"/>
      <c r="BH296" s="70"/>
      <c r="BI296" s="70"/>
      <c r="BJ296" s="70"/>
      <c r="BK296" s="70"/>
      <c r="BL296" s="70"/>
      <c r="BM296" s="70"/>
      <c r="BN296" s="70"/>
      <c r="BO296" s="70"/>
    </row>
    <row r="297" spans="2:67" ht="17.399999999999999" x14ac:dyDescent="0.25">
      <c r="B297" s="19"/>
      <c r="C297" s="504"/>
      <c r="D297" s="295"/>
      <c r="E297" s="31"/>
      <c r="F297" s="31"/>
      <c r="G297" s="295"/>
      <c r="H297" s="306"/>
      <c r="I297" s="306"/>
      <c r="J297" s="317"/>
      <c r="K297" s="318"/>
      <c r="L297" s="319"/>
      <c r="M297" s="313"/>
      <c r="N297" s="306"/>
      <c r="O297" s="306"/>
      <c r="P297" s="310"/>
      <c r="Q297" s="311"/>
      <c r="R297" s="306"/>
      <c r="S297" s="505"/>
      <c r="T297" s="14"/>
      <c r="U297" s="14"/>
      <c r="X297" s="324"/>
      <c r="Y297" s="29" t="b">
        <f>IF(L290="",FALSE,TRUE)</f>
        <v>0</v>
      </c>
      <c r="Z297" s="20"/>
      <c r="AA297" s="14"/>
      <c r="AB297" s="14"/>
      <c r="AJ297" s="14"/>
      <c r="AK297" s="14"/>
      <c r="AL297" s="71"/>
      <c r="AM297" s="71"/>
      <c r="AN297" s="71"/>
      <c r="AO297" s="71"/>
      <c r="AP297" s="71"/>
      <c r="AQ297" s="71"/>
      <c r="AR297" s="71"/>
      <c r="AS297" s="71"/>
      <c r="AT297" s="71"/>
      <c r="AU297" s="71"/>
      <c r="BF297" s="70"/>
      <c r="BG297" s="70"/>
      <c r="BH297" s="70"/>
      <c r="BI297" s="70"/>
      <c r="BJ297" s="70"/>
      <c r="BK297" s="70"/>
      <c r="BL297" s="70"/>
      <c r="BM297" s="70"/>
      <c r="BN297" s="70"/>
      <c r="BO297" s="70"/>
    </row>
    <row r="298" spans="2:67" ht="14.4" thickBot="1" x14ac:dyDescent="0.3">
      <c r="B298" s="19"/>
      <c r="C298" s="507"/>
      <c r="D298" s="508"/>
      <c r="E298" s="508"/>
      <c r="F298" s="508"/>
      <c r="G298" s="508"/>
      <c r="H298" s="509"/>
      <c r="I298" s="509"/>
      <c r="J298" s="510"/>
      <c r="K298" s="509"/>
      <c r="L298" s="509"/>
      <c r="M298" s="509"/>
      <c r="N298" s="510"/>
      <c r="O298" s="510"/>
      <c r="P298" s="509"/>
      <c r="Q298" s="509"/>
      <c r="R298" s="510"/>
      <c r="S298" s="511"/>
      <c r="T298" s="14"/>
      <c r="U298" s="14"/>
      <c r="X298" s="322"/>
      <c r="AA298" s="14"/>
      <c r="AB298" s="14"/>
      <c r="AL298" s="71"/>
      <c r="AM298" s="71"/>
      <c r="AN298" s="71"/>
      <c r="AO298" s="71"/>
      <c r="AP298" s="71"/>
      <c r="AQ298" s="71"/>
      <c r="AR298" s="71"/>
      <c r="AS298" s="71"/>
      <c r="AT298" s="71"/>
      <c r="AU298" s="71"/>
      <c r="BF298" s="70"/>
      <c r="BG298" s="70"/>
      <c r="BH298" s="70"/>
      <c r="BI298" s="70"/>
      <c r="BJ298" s="70"/>
      <c r="BK298" s="70"/>
      <c r="BL298" s="70"/>
      <c r="BM298" s="70"/>
      <c r="BN298" s="70"/>
      <c r="BO298" s="70"/>
    </row>
    <row r="299" spans="2:67" ht="14.4" thickTop="1" x14ac:dyDescent="0.25">
      <c r="B299" s="14"/>
      <c r="C299" s="14"/>
      <c r="D299" s="14"/>
      <c r="E299" s="14"/>
      <c r="F299" s="14"/>
      <c r="G299" s="14"/>
      <c r="H299" s="14"/>
      <c r="I299" s="14"/>
      <c r="J299" s="14"/>
      <c r="K299" s="14"/>
      <c r="L299" s="14"/>
      <c r="M299" s="14"/>
      <c r="N299" s="14"/>
      <c r="O299" s="14"/>
      <c r="P299" s="14"/>
      <c r="Q299" s="14"/>
      <c r="R299" s="14"/>
      <c r="S299" s="14"/>
      <c r="T299" s="14"/>
      <c r="U299" s="14"/>
    </row>
    <row r="300" spans="2:67" x14ac:dyDescent="0.25">
      <c r="B300" s="14"/>
      <c r="C300" s="14"/>
      <c r="D300" s="14"/>
      <c r="E300" s="14"/>
      <c r="F300" s="14"/>
      <c r="G300" s="14"/>
      <c r="H300" s="14"/>
      <c r="I300" s="14"/>
      <c r="J300" s="14"/>
      <c r="K300" s="14"/>
      <c r="L300" s="14"/>
      <c r="M300" s="14"/>
      <c r="N300" s="14"/>
      <c r="O300" s="14"/>
      <c r="P300" s="14"/>
      <c r="Q300" s="14"/>
      <c r="R300" s="14"/>
      <c r="S300" s="14"/>
      <c r="T300" s="14"/>
      <c r="U300" s="14"/>
    </row>
  </sheetData>
  <sheetProtection algorithmName="SHA-512" hashValue="O4QW+FDP2Cnqxeo8lxrc3fWvIvp6BB27Fjmdj1rnZxj+RYSWhkH2tAA1iwwj5jEw+nK4vjw6Ha9f7L8jLD6EFw==" saltValue="nrhE6YvHwHx2eGFADyX90Q==" spinCount="100000" sheet="1" objects="1" scenarios="1"/>
  <protectedRanges>
    <protectedRange algorithmName="SHA-512" hashValue="mExV2v6EF9tjzpdXL3gbbPsDFhSUApTKj1Ap4V/EHfvOjGKf6umMFdqQ7j03F9bBIXkEEgtOZbC9gVFtrBlDFA==" saltValue="XZKUzq0B/7X/ua2JbwqprA==" spinCount="100000" sqref="Y200 Y133:Z137 Y113:Z117 Y217:Z231 Y240 Y243:Z243 Y196 Y199:Z199 Y201:Z201 Y274:Z274 Y276:Z286 Y297 Y298:Z298 Y271:Y272 Y245:Z261 Y71:Z71 Y68:Y69 Y73:Z83 Y92 Y38:Z58 Y95:Z97 Y173:Z187 Y153:Z157" name="Område1"/>
  </protectedRanges>
  <mergeCells count="202">
    <mergeCell ref="J133:L134"/>
    <mergeCell ref="J153:N154"/>
    <mergeCell ref="J173:N174"/>
    <mergeCell ref="J217:N218"/>
    <mergeCell ref="M252:O252"/>
    <mergeCell ref="M251:O251"/>
    <mergeCell ref="M250:O250"/>
    <mergeCell ref="J268:O269"/>
    <mergeCell ref="L263:L264"/>
    <mergeCell ref="K263:K264"/>
    <mergeCell ref="J263:J264"/>
    <mergeCell ref="L265:L266"/>
    <mergeCell ref="M263:O264"/>
    <mergeCell ref="M262:O262"/>
    <mergeCell ref="M267:O267"/>
    <mergeCell ref="M265:O266"/>
    <mergeCell ref="K265:K266"/>
    <mergeCell ref="J265:J266"/>
    <mergeCell ref="J29:K29"/>
    <mergeCell ref="AL210:AU210"/>
    <mergeCell ref="E205:F205"/>
    <mergeCell ref="J205:J206"/>
    <mergeCell ref="K205:K206"/>
    <mergeCell ref="L205:O205"/>
    <mergeCell ref="P205:P206"/>
    <mergeCell ref="E206:F206"/>
    <mergeCell ref="E208:F208"/>
    <mergeCell ref="E100:F100"/>
    <mergeCell ref="E101:F101"/>
    <mergeCell ref="E104:F104"/>
    <mergeCell ref="E102:F102"/>
    <mergeCell ref="E109:F109"/>
    <mergeCell ref="K89:L89"/>
    <mergeCell ref="K101:K102"/>
    <mergeCell ref="J90:P91"/>
    <mergeCell ref="M64:O64"/>
    <mergeCell ref="E124:F124"/>
    <mergeCell ref="E129:F129"/>
    <mergeCell ref="E140:F140"/>
    <mergeCell ref="E141:F141"/>
    <mergeCell ref="J141:J142"/>
    <mergeCell ref="K141:K142"/>
    <mergeCell ref="J12:K12"/>
    <mergeCell ref="J13:K13"/>
    <mergeCell ref="J14:K14"/>
    <mergeCell ref="J15:K15"/>
    <mergeCell ref="J16:K16"/>
    <mergeCell ref="D12:F12"/>
    <mergeCell ref="D16:F16"/>
    <mergeCell ref="D20:F20"/>
    <mergeCell ref="C39:G39"/>
    <mergeCell ref="E14:F14"/>
    <mergeCell ref="E18:F18"/>
    <mergeCell ref="E34:F34"/>
    <mergeCell ref="E30:F30"/>
    <mergeCell ref="E26:F26"/>
    <mergeCell ref="E22:F22"/>
    <mergeCell ref="E35:F35"/>
    <mergeCell ref="E32:F32"/>
    <mergeCell ref="E28:F28"/>
    <mergeCell ref="E24:F24"/>
    <mergeCell ref="C38:F38"/>
    <mergeCell ref="J17:K17"/>
    <mergeCell ref="J18:K18"/>
    <mergeCell ref="J19:K19"/>
    <mergeCell ref="J30:K30"/>
    <mergeCell ref="E283:F283"/>
    <mergeCell ref="K283:L283"/>
    <mergeCell ref="H275:Q275"/>
    <mergeCell ref="E160:F160"/>
    <mergeCell ref="E161:F161"/>
    <mergeCell ref="J161:J162"/>
    <mergeCell ref="K161:K162"/>
    <mergeCell ref="L161:O161"/>
    <mergeCell ref="K184:L184"/>
    <mergeCell ref="E189:F189"/>
    <mergeCell ref="J191:J192"/>
    <mergeCell ref="K191:K192"/>
    <mergeCell ref="L191:L192"/>
    <mergeCell ref="E192:F192"/>
    <mergeCell ref="E183:F183"/>
    <mergeCell ref="E188:F188"/>
    <mergeCell ref="J194:L196"/>
    <mergeCell ref="E169:F169"/>
    <mergeCell ref="E180:F180"/>
    <mergeCell ref="E181:F181"/>
    <mergeCell ref="E184:F184"/>
    <mergeCell ref="K193:L193"/>
    <mergeCell ref="E259:F259"/>
    <mergeCell ref="K253:L253"/>
    <mergeCell ref="AL106:AU106"/>
    <mergeCell ref="E241:F241"/>
    <mergeCell ref="E279:F279"/>
    <mergeCell ref="E280:F280"/>
    <mergeCell ref="L141:O141"/>
    <mergeCell ref="P141:P142"/>
    <mergeCell ref="AL126:AU126"/>
    <mergeCell ref="P101:P102"/>
    <mergeCell ref="E120:F120"/>
    <mergeCell ref="E121:F121"/>
    <mergeCell ref="J121:J122"/>
    <mergeCell ref="K121:K122"/>
    <mergeCell ref="L121:O121"/>
    <mergeCell ref="P121:P122"/>
    <mergeCell ref="E122:F122"/>
    <mergeCell ref="E272:F272"/>
    <mergeCell ref="E261:F261"/>
    <mergeCell ref="E204:F204"/>
    <mergeCell ref="AL166:AU166"/>
    <mergeCell ref="P161:P162"/>
    <mergeCell ref="E162:F162"/>
    <mergeCell ref="E164:F164"/>
    <mergeCell ref="E267:F267"/>
    <mergeCell ref="M253:O253"/>
    <mergeCell ref="E45:F45"/>
    <mergeCell ref="E51:F51"/>
    <mergeCell ref="E56:F56"/>
    <mergeCell ref="E291:F291"/>
    <mergeCell ref="E296:F296"/>
    <mergeCell ref="E142:F142"/>
    <mergeCell ref="E144:F144"/>
    <mergeCell ref="E285:F285"/>
    <mergeCell ref="E293:F293"/>
    <mergeCell ref="E93:F93"/>
    <mergeCell ref="E82:F82"/>
    <mergeCell ref="E90:F90"/>
    <mergeCell ref="E106:F106"/>
    <mergeCell ref="E126:F126"/>
    <mergeCell ref="E77:F77"/>
    <mergeCell ref="E79:F79"/>
    <mergeCell ref="E64:F64"/>
    <mergeCell ref="E58:F58"/>
    <mergeCell ref="E213:F213"/>
    <mergeCell ref="E248:F248"/>
    <mergeCell ref="E254:F254"/>
    <mergeCell ref="E197:F197"/>
    <mergeCell ref="E269:F269"/>
    <mergeCell ref="E282:F282"/>
    <mergeCell ref="J293:L293"/>
    <mergeCell ref="J290:J291"/>
    <mergeCell ref="K290:K291"/>
    <mergeCell ref="K292:L292"/>
    <mergeCell ref="L290:L291"/>
    <mergeCell ref="E287:F287"/>
    <mergeCell ref="E288:F288"/>
    <mergeCell ref="E66:F66"/>
    <mergeCell ref="E69:F69"/>
    <mergeCell ref="E76:F76"/>
    <mergeCell ref="L101:O101"/>
    <mergeCell ref="J101:J102"/>
    <mergeCell ref="E166:F166"/>
    <mergeCell ref="E186:F186"/>
    <mergeCell ref="E194:F194"/>
    <mergeCell ref="E210:F210"/>
    <mergeCell ref="E80:F80"/>
    <mergeCell ref="K80:L80"/>
    <mergeCell ref="E84:F84"/>
    <mergeCell ref="E85:F85"/>
    <mergeCell ref="J87:J88"/>
    <mergeCell ref="K87:K88"/>
    <mergeCell ref="L87:L88"/>
    <mergeCell ref="E88:F88"/>
    <mergeCell ref="AL146:AU146"/>
    <mergeCell ref="E149:F149"/>
    <mergeCell ref="E225:F225"/>
    <mergeCell ref="E227:F227"/>
    <mergeCell ref="K237:L237"/>
    <mergeCell ref="J238:P238"/>
    <mergeCell ref="E236:F236"/>
    <mergeCell ref="E224:F224"/>
    <mergeCell ref="E233:F233"/>
    <mergeCell ref="J235:J236"/>
    <mergeCell ref="K235:K236"/>
    <mergeCell ref="L235:L236"/>
    <mergeCell ref="E228:F228"/>
    <mergeCell ref="E232:F232"/>
    <mergeCell ref="E146:F146"/>
    <mergeCell ref="E230:F230"/>
    <mergeCell ref="E238:F238"/>
    <mergeCell ref="L226:L227"/>
    <mergeCell ref="K226:K227"/>
    <mergeCell ref="J226:J227"/>
    <mergeCell ref="J113:L114"/>
    <mergeCell ref="J31:K31"/>
    <mergeCell ref="J32:K32"/>
    <mergeCell ref="J33:K33"/>
    <mergeCell ref="J34:K34"/>
    <mergeCell ref="L62:L63"/>
    <mergeCell ref="M62:O63"/>
    <mergeCell ref="M47:O47"/>
    <mergeCell ref="M48:O48"/>
    <mergeCell ref="M49:O49"/>
    <mergeCell ref="M50:O50"/>
    <mergeCell ref="M59:O59"/>
    <mergeCell ref="J60:J61"/>
    <mergeCell ref="K60:K61"/>
    <mergeCell ref="L60:L61"/>
    <mergeCell ref="M60:O61"/>
    <mergeCell ref="K50:L50"/>
    <mergeCell ref="J62:J63"/>
    <mergeCell ref="K62:K63"/>
    <mergeCell ref="J65:O66"/>
  </mergeCells>
  <conditionalFormatting sqref="AB103">
    <cfRule type="expression" dxfId="223" priority="499">
      <formula>$Y$100="Antal flygresor"</formula>
    </cfRule>
    <cfRule type="expression" dxfId="222" priority="500">
      <formula>$Y$100="Kostnad för flygresor"</formula>
    </cfRule>
  </conditionalFormatting>
  <conditionalFormatting sqref="AB103">
    <cfRule type="expression" dxfId="221" priority="497">
      <formula>$Y$100="Koldioxidutsläpp för flyg exkl höghöjdstillägg"</formula>
    </cfRule>
  </conditionalFormatting>
  <conditionalFormatting sqref="AB103">
    <cfRule type="expression" dxfId="220" priority="496">
      <formula>$Y$100="Koldioxidutsläpp för flyg inkl höghöjdstillägg"</formula>
    </cfRule>
  </conditionalFormatting>
  <conditionalFormatting sqref="AN103 AQ103 AQ105 AN105 AQ123 AQ125 AN125 AQ143 AQ145 AN145 AQ163 AQ165 AN165 AQ207 AQ209 AN209">
    <cfRule type="expression" dxfId="219" priority="495">
      <formula>$AL$100="Antal flygresor"</formula>
    </cfRule>
    <cfRule type="expression" dxfId="218" priority="501">
      <formula>$AL$100="Kostnad för flygresor"</formula>
    </cfRule>
  </conditionalFormatting>
  <conditionalFormatting sqref="AQ103">
    <cfRule type="expression" dxfId="217" priority="494">
      <formula>$AL$100="Koldioxidutsläpp för flyg inkl höghöjdstillägg"</formula>
    </cfRule>
  </conditionalFormatting>
  <conditionalFormatting sqref="AN103 AN105 AQ103 AQ105 AN125 AQ123 AQ125 AN145 AQ143 AQ145 AN165 AQ163 AQ165 AN209 AQ207 AQ209">
    <cfRule type="expression" dxfId="216" priority="493">
      <formula>$AL$100="Koldioxidutsläpp för flyg exkl höghöjdstillägg"</formula>
    </cfRule>
  </conditionalFormatting>
  <conditionalFormatting sqref="AN103 AN105 AQ105 AN125 AQ125 AN145 AQ145 AN165 AQ165 AN209 AQ209">
    <cfRule type="expression" dxfId="215" priority="492">
      <formula>$AL$100="Koldioxidutsläpp för flyg inkl höghöjdstillägg"</formula>
    </cfRule>
  </conditionalFormatting>
  <conditionalFormatting sqref="AC246:AV253 X99:AV104 X105:AA105 X109:AV116 AK105:AV108 AC105:AJ105 X125:AA125 AK125:AV128 X145:AA145 AK145:AV148 X119:AB124 AI129:AV136 AE127:AF127 AI125:AJ127 AI139:AV144 AE147:AF147 AI145:AJ147 X126:AB144 AI137:AW138 AC129:AH137 AA227:AL243 AK165:AV168 AI159:AV164 AC168:AH177 AE167:AF167 AI165:AJ167 AI157:AW158 AI169:AV177 AC178:AV182 AC183:AL199 AI203:AV208 AC212:AH219 AE211:AF211 AI209:AJ211 X201:AB208 AI201:AW202 AC201:AH201 X210:AB219 AI213:AV219 AA268:AB274 AC254:AL274 AC277:AV281 X269:Z274 AA294:AB298 AC282:AL298 X295:Z298 X252:AB267 X250:X251 Z250:AB251 X117:AW118 X237:Z237 X165:AA165 X166:AB199 AK209:AV212 X209:AA209 X41:AW98 X107:AF108 AH107:AJ107 X106:AJ106 AI119:AV124 AE119:AH126 AE138:AH145 AE158:AH165 AE202:AH209 AC148:AH157 X221:AB236 AI149:AV156 AC221:AV226 X146:AB164 X238:AB243 AE128:AH128">
    <cfRule type="expression" dxfId="214" priority="514">
      <formula>$H$263=1</formula>
    </cfRule>
  </conditionalFormatting>
  <conditionalFormatting sqref="H99:P112 H113:J113 M113:P113">
    <cfRule type="expression" dxfId="213" priority="130">
      <formula>$Y$105=FALSE</formula>
    </cfRule>
  </conditionalFormatting>
  <conditionalFormatting sqref="L101:L102">
    <cfRule type="expression" dxfId="212" priority="463">
      <formula>$Y$105=FALSE</formula>
    </cfRule>
  </conditionalFormatting>
  <conditionalFormatting sqref="O102">
    <cfRule type="expression" dxfId="211" priority="462">
      <formula>$Y$105=FALSE</formula>
    </cfRule>
  </conditionalFormatting>
  <conditionalFormatting sqref="M102">
    <cfRule type="expression" dxfId="210" priority="461">
      <formula>$Y$105=FALSE</formula>
    </cfRule>
  </conditionalFormatting>
  <conditionalFormatting sqref="E109">
    <cfRule type="expression" dxfId="209" priority="459">
      <formula>$Y$105=TRUE</formula>
    </cfRule>
  </conditionalFormatting>
  <conditionalFormatting sqref="D108:G112">
    <cfRule type="expression" dxfId="208" priority="454">
      <formula>$Y$105=FALSE</formula>
    </cfRule>
  </conditionalFormatting>
  <conditionalFormatting sqref="E103:F103">
    <cfRule type="expression" dxfId="207" priority="453">
      <formula>$Y$105=TRUE</formula>
    </cfRule>
  </conditionalFormatting>
  <conditionalFormatting sqref="AB123">
    <cfRule type="expression" dxfId="206" priority="447">
      <formula>$Y$100="Antal flygresor"</formula>
    </cfRule>
    <cfRule type="expression" dxfId="205" priority="448">
      <formula>$Y$100="Kostnad för flygresor"</formula>
    </cfRule>
  </conditionalFormatting>
  <conditionalFormatting sqref="AB123">
    <cfRule type="expression" dxfId="204" priority="446">
      <formula>$Y$100="Koldioxidutsläpp för flyg exkl höghöjdstillägg"</formula>
    </cfRule>
  </conditionalFormatting>
  <conditionalFormatting sqref="AB123">
    <cfRule type="expression" dxfId="203" priority="445">
      <formula>$Y$100="Koldioxidutsläpp för flyg inkl höghöjdstillägg"</formula>
    </cfRule>
  </conditionalFormatting>
  <conditionalFormatting sqref="AN123">
    <cfRule type="expression" dxfId="202" priority="444">
      <formula>$AL$100="Antal flygresor"</formula>
    </cfRule>
    <cfRule type="expression" dxfId="201" priority="449">
      <formula>$AL$100="Kostnad för flygresor"</formula>
    </cfRule>
  </conditionalFormatting>
  <conditionalFormatting sqref="AQ123">
    <cfRule type="expression" dxfId="200" priority="443">
      <formula>$AL$100="Koldioxidutsläpp för flyg inkl höghöjdstillägg"</formula>
    </cfRule>
  </conditionalFormatting>
  <conditionalFormatting sqref="AN123">
    <cfRule type="expression" dxfId="199" priority="442">
      <formula>$AL$100="Koldioxidutsläpp för flyg exkl höghöjdstillägg"</formula>
    </cfRule>
  </conditionalFormatting>
  <conditionalFormatting sqref="AN123">
    <cfRule type="expression" dxfId="198" priority="441">
      <formula>$AL$100="Koldioxidutsläpp för flyg inkl höghöjdstillägg"</formula>
    </cfRule>
  </conditionalFormatting>
  <conditionalFormatting sqref="M123:M126 M128:M133">
    <cfRule type="expression" dxfId="197" priority="706">
      <formula>$K$120="Körsträcka"</formula>
    </cfRule>
  </conditionalFormatting>
  <conditionalFormatting sqref="N123:N126 N128:N133">
    <cfRule type="expression" dxfId="196" priority="437">
      <formula>$K$120="Drivmedelsförbrukning"</formula>
    </cfRule>
  </conditionalFormatting>
  <conditionalFormatting sqref="E123:F123">
    <cfRule type="expression" dxfId="195" priority="400">
      <formula>$Y$125=TRUE</formula>
    </cfRule>
  </conditionalFormatting>
  <conditionalFormatting sqref="AB143">
    <cfRule type="expression" dxfId="194" priority="422">
      <formula>$Y$100="Antal flygresor"</formula>
    </cfRule>
    <cfRule type="expression" dxfId="193" priority="423">
      <formula>$Y$100="Kostnad för flygresor"</formula>
    </cfRule>
  </conditionalFormatting>
  <conditionalFormatting sqref="AB143">
    <cfRule type="expression" dxfId="192" priority="421">
      <formula>$Y$100="Koldioxidutsläpp för flyg exkl höghöjdstillägg"</formula>
    </cfRule>
  </conditionalFormatting>
  <conditionalFormatting sqref="AB143">
    <cfRule type="expression" dxfId="191" priority="420">
      <formula>$Y$100="Koldioxidutsläpp för flyg inkl höghöjdstillägg"</formula>
    </cfRule>
  </conditionalFormatting>
  <conditionalFormatting sqref="AN143">
    <cfRule type="expression" dxfId="190" priority="419">
      <formula>$AL$100="Antal flygresor"</formula>
    </cfRule>
    <cfRule type="expression" dxfId="189" priority="424">
      <formula>$AL$100="Kostnad för flygresor"</formula>
    </cfRule>
  </conditionalFormatting>
  <conditionalFormatting sqref="AQ143">
    <cfRule type="expression" dxfId="188" priority="418">
      <formula>$AL$100="Koldioxidutsläpp för flyg inkl höghöjdstillägg"</formula>
    </cfRule>
  </conditionalFormatting>
  <conditionalFormatting sqref="AN143">
    <cfRule type="expression" dxfId="187" priority="417">
      <formula>$AL$100="Koldioxidutsläpp för flyg exkl höghöjdstillägg"</formula>
    </cfRule>
  </conditionalFormatting>
  <conditionalFormatting sqref="AN143">
    <cfRule type="expression" dxfId="186" priority="416">
      <formula>$AL$100="Koldioxidutsläpp för flyg inkl höghöjdstillägg"</formula>
    </cfRule>
  </conditionalFormatting>
  <conditionalFormatting sqref="M143:M146 M148:M152">
    <cfRule type="expression" dxfId="185" priority="708">
      <formula>$K$140="Körsträcka"</formula>
    </cfRule>
  </conditionalFormatting>
  <conditionalFormatting sqref="N143:N146 N148:N152">
    <cfRule type="expression" dxfId="184" priority="412">
      <formula>$K$140="Drivmedelsförbrukning"</formula>
    </cfRule>
  </conditionalFormatting>
  <conditionalFormatting sqref="E143:F143">
    <cfRule type="expression" dxfId="183" priority="398">
      <formula>$Y$145=TRUE</formula>
    </cfRule>
  </conditionalFormatting>
  <conditionalFormatting sqref="E128:F132 J119:P132 J133 M133:P133">
    <cfRule type="expression" dxfId="182" priority="432">
      <formula>$Y$125=FALSE</formula>
    </cfRule>
  </conditionalFormatting>
  <conditionalFormatting sqref="E148:F152 J139:P152 J153 O153:P153">
    <cfRule type="expression" dxfId="181" priority="407">
      <formula>$Y$145=FALSE</formula>
    </cfRule>
  </conditionalFormatting>
  <conditionalFormatting sqref="E129:F129">
    <cfRule type="expression" dxfId="180" priority="394">
      <formula>$Y$125=TRUE</formula>
    </cfRule>
  </conditionalFormatting>
  <conditionalFormatting sqref="E149:F149">
    <cfRule type="expression" dxfId="179" priority="393">
      <formula>$Y$145=TRUE</formula>
    </cfRule>
  </conditionalFormatting>
  <conditionalFormatting sqref="E233:F233">
    <cfRule type="expression" dxfId="178" priority="362">
      <formula>$Y$232=TRUE</formula>
    </cfRule>
  </conditionalFormatting>
  <conditionalFormatting sqref="E232:F233 P229 J224:P228 J229:N229">
    <cfRule type="expression" dxfId="177" priority="361">
      <formula>$Y$232=FALSE</formula>
    </cfRule>
  </conditionalFormatting>
  <conditionalFormatting sqref="E227:F227">
    <cfRule type="expression" dxfId="176" priority="360">
      <formula>$Y$232=TRUE</formula>
    </cfRule>
  </conditionalFormatting>
  <conditionalFormatting sqref="J232:P239 E240:F241">
    <cfRule type="expression" dxfId="175" priority="349">
      <formula>$Y$237=FALSE</formula>
    </cfRule>
  </conditionalFormatting>
  <conditionalFormatting sqref="E235:F235">
    <cfRule type="expression" dxfId="174" priority="348">
      <formula>$Y$237=TRUE</formula>
    </cfRule>
  </conditionalFormatting>
  <conditionalFormatting sqref="E240:F241">
    <cfRule type="expression" dxfId="173" priority="347">
      <formula>$Y$237=FALSE</formula>
    </cfRule>
  </conditionalFormatting>
  <conditionalFormatting sqref="AB163">
    <cfRule type="expression" dxfId="172" priority="340">
      <formula>$Y$100="Antal flygresor"</formula>
    </cfRule>
    <cfRule type="expression" dxfId="171" priority="341">
      <formula>$Y$100="Kostnad för flygresor"</formula>
    </cfRule>
  </conditionalFormatting>
  <conditionalFormatting sqref="AB163">
    <cfRule type="expression" dxfId="170" priority="339">
      <formula>$Y$100="Koldioxidutsläpp för flyg exkl höghöjdstillägg"</formula>
    </cfRule>
  </conditionalFormatting>
  <conditionalFormatting sqref="AB163">
    <cfRule type="expression" dxfId="169" priority="338">
      <formula>$Y$100="Koldioxidutsläpp för flyg inkl höghöjdstillägg"</formula>
    </cfRule>
  </conditionalFormatting>
  <conditionalFormatting sqref="AN163">
    <cfRule type="expression" dxfId="168" priority="337">
      <formula>$AL$100="Antal flygresor"</formula>
    </cfRule>
    <cfRule type="expression" dxfId="167" priority="342">
      <formula>$AL$100="Kostnad för flygresor"</formula>
    </cfRule>
  </conditionalFormatting>
  <conditionalFormatting sqref="AQ163">
    <cfRule type="expression" dxfId="166" priority="336">
      <formula>$AL$100="Koldioxidutsläpp för flyg inkl höghöjdstillägg"</formula>
    </cfRule>
  </conditionalFormatting>
  <conditionalFormatting sqref="AN163">
    <cfRule type="expression" dxfId="165" priority="335">
      <formula>$AL$100="Koldioxidutsläpp för flyg exkl höghöjdstillägg"</formula>
    </cfRule>
  </conditionalFormatting>
  <conditionalFormatting sqref="AN163">
    <cfRule type="expression" dxfId="164" priority="334">
      <formula>$AL$100="Koldioxidutsläpp för flyg inkl höghöjdstillägg"</formula>
    </cfRule>
  </conditionalFormatting>
  <conditionalFormatting sqref="M163:M166 M168:M172">
    <cfRule type="expression" dxfId="163" priority="330">
      <formula>$K$160="Körsträcka"</formula>
    </cfRule>
  </conditionalFormatting>
  <conditionalFormatting sqref="E163:F163">
    <cfRule type="expression" dxfId="162" priority="322">
      <formula>$Y$165=TRUE</formula>
    </cfRule>
  </conditionalFormatting>
  <conditionalFormatting sqref="E168:F169 J159:P172 J173 O173:P173">
    <cfRule type="expression" dxfId="161" priority="326">
      <formula>$Y$165=FALSE</formula>
    </cfRule>
  </conditionalFormatting>
  <conditionalFormatting sqref="E188:F189 J180:L185">
    <cfRule type="expression" dxfId="160" priority="309">
      <formula>$Y$188=FALSE</formula>
    </cfRule>
  </conditionalFormatting>
  <conditionalFormatting sqref="E183:F183">
    <cfRule type="expression" dxfId="159" priority="308">
      <formula>$Y$188=TRUE</formula>
    </cfRule>
  </conditionalFormatting>
  <conditionalFormatting sqref="J188:P190 J193:P193 J191:K192 M191:P192 J194 M194:P194">
    <cfRule type="expression" dxfId="158" priority="306">
      <formula>$Y$193=FALSE</formula>
    </cfRule>
  </conditionalFormatting>
  <conditionalFormatting sqref="E191:F192">
    <cfRule type="expression" dxfId="157" priority="305">
      <formula>$Y$193=TRUE</formula>
    </cfRule>
  </conditionalFormatting>
  <conditionalFormatting sqref="E196:F197">
    <cfRule type="expression" dxfId="156" priority="304">
      <formula>$Y$193=FALSE</formula>
    </cfRule>
  </conditionalFormatting>
  <conditionalFormatting sqref="AB207">
    <cfRule type="expression" dxfId="155" priority="298">
      <formula>$Y$100="Antal flygresor"</formula>
    </cfRule>
    <cfRule type="expression" dxfId="154" priority="299">
      <formula>$Y$100="Kostnad för flygresor"</formula>
    </cfRule>
  </conditionalFormatting>
  <conditionalFormatting sqref="AB207">
    <cfRule type="expression" dxfId="153" priority="297">
      <formula>$Y$100="Koldioxidutsläpp för flyg exkl höghöjdstillägg"</formula>
    </cfRule>
  </conditionalFormatting>
  <conditionalFormatting sqref="AB207">
    <cfRule type="expression" dxfId="152" priority="296">
      <formula>$Y$100="Koldioxidutsläpp för flyg inkl höghöjdstillägg"</formula>
    </cfRule>
  </conditionalFormatting>
  <conditionalFormatting sqref="AN207">
    <cfRule type="expression" dxfId="151" priority="295">
      <formula>$AL$100="Antal flygresor"</formula>
    </cfRule>
    <cfRule type="expression" dxfId="150" priority="300">
      <formula>$AL$100="Kostnad för flygresor"</formula>
    </cfRule>
  </conditionalFormatting>
  <conditionalFormatting sqref="AQ207">
    <cfRule type="expression" dxfId="149" priority="294">
      <formula>$AL$100="Koldioxidutsläpp för flyg inkl höghöjdstillägg"</formula>
    </cfRule>
  </conditionalFormatting>
  <conditionalFormatting sqref="AN207">
    <cfRule type="expression" dxfId="148" priority="293">
      <formula>$AL$100="Koldioxidutsläpp för flyg exkl höghöjdstillägg"</formula>
    </cfRule>
  </conditionalFormatting>
  <conditionalFormatting sqref="AN207">
    <cfRule type="expression" dxfId="147" priority="292">
      <formula>$AL$100="Koldioxidutsläpp för flyg inkl höghöjdstillägg"</formula>
    </cfRule>
  </conditionalFormatting>
  <conditionalFormatting sqref="E207:F207">
    <cfRule type="expression" dxfId="146" priority="288">
      <formula>$Y$209=TRUE</formula>
    </cfRule>
  </conditionalFormatting>
  <conditionalFormatting sqref="E212:F213 J203:P216 J217 O217:P218">
    <cfRule type="expression" dxfId="145" priority="37">
      <formula>$Y$209=FALSE</formula>
    </cfRule>
  </conditionalFormatting>
  <conditionalFormatting sqref="E213:F213">
    <cfRule type="expression" dxfId="144" priority="284">
      <formula>$Y$209=TRUE</formula>
    </cfRule>
  </conditionalFormatting>
  <conditionalFormatting sqref="X246:AB249">
    <cfRule type="expression" dxfId="143" priority="280">
      <formula>$H$263=1</formula>
    </cfRule>
  </conditionalFormatting>
  <conditionalFormatting sqref="X268:Z268">
    <cfRule type="expression" dxfId="142" priority="277">
      <formula>$H$263=1</formula>
    </cfRule>
  </conditionalFormatting>
  <conditionalFormatting sqref="F264">
    <cfRule type="expression" dxfId="141" priority="276">
      <formula>$Y$262=TRUE</formula>
    </cfRule>
  </conditionalFormatting>
  <conditionalFormatting sqref="E254:F257">
    <cfRule type="expression" dxfId="140" priority="274">
      <formula>$Y$262=TRUE</formula>
    </cfRule>
  </conditionalFormatting>
  <conditionalFormatting sqref="J260:O269">
    <cfRule type="expression" dxfId="139" priority="273">
      <formula>$Y$268=FALSE</formula>
    </cfRule>
  </conditionalFormatting>
  <conditionalFormatting sqref="E266:F266">
    <cfRule type="expression" dxfId="138" priority="272">
      <formula>$Y$268=TRUE</formula>
    </cfRule>
  </conditionalFormatting>
  <conditionalFormatting sqref="E271:F272">
    <cfRule type="expression" dxfId="137" priority="271">
      <formula>$Y$268=FALSE</formula>
    </cfRule>
  </conditionalFormatting>
  <conditionalFormatting sqref="X277:AB293">
    <cfRule type="expression" dxfId="136" priority="269">
      <formula>$H$263=1</formula>
    </cfRule>
  </conditionalFormatting>
  <conditionalFormatting sqref="X294:Z294">
    <cfRule type="expression" dxfId="135" priority="268">
      <formula>$H$263=1</formula>
    </cfRule>
  </conditionalFormatting>
  <conditionalFormatting sqref="E288:F288">
    <cfRule type="expression" dxfId="134" priority="724">
      <formula>$Y$287=TRUE</formula>
    </cfRule>
  </conditionalFormatting>
  <conditionalFormatting sqref="E287:F288">
    <cfRule type="expression" dxfId="133" priority="267">
      <formula>$Y$287=FALSE</formula>
    </cfRule>
  </conditionalFormatting>
  <conditionalFormatting sqref="E282:F282">
    <cfRule type="expression" dxfId="132" priority="266">
      <formula>$Y$287=TRUE</formula>
    </cfRule>
  </conditionalFormatting>
  <conditionalFormatting sqref="E290:F292">
    <cfRule type="expression" dxfId="131" priority="265">
      <formula>$Y$294=TRUE</formula>
    </cfRule>
  </conditionalFormatting>
  <conditionalFormatting sqref="E295:F296">
    <cfRule type="expression" dxfId="130" priority="263">
      <formula>$Y$294=FALSE</formula>
    </cfRule>
  </conditionalFormatting>
  <conditionalFormatting sqref="J267:L267">
    <cfRule type="expression" dxfId="129" priority="260">
      <formula>$Y$268=FALSE</formula>
    </cfRule>
  </conditionalFormatting>
  <conditionalFormatting sqref="J248:O256">
    <cfRule type="expression" dxfId="128" priority="259">
      <formula>$Y$262=FALSE</formula>
    </cfRule>
  </conditionalFormatting>
  <conditionalFormatting sqref="J260:L262">
    <cfRule type="expression" dxfId="127" priority="258">
      <formula>$Y$268=FALSE</formula>
    </cfRule>
  </conditionalFormatting>
  <conditionalFormatting sqref="J265">
    <cfRule type="expression" dxfId="126" priority="257">
      <formula>$Y$268=FALSE</formula>
    </cfRule>
  </conditionalFormatting>
  <conditionalFormatting sqref="J286:O296">
    <cfRule type="expression" dxfId="125" priority="262">
      <formula>$Y$294=FALSE</formula>
    </cfRule>
  </conditionalFormatting>
  <conditionalFormatting sqref="J279:N285">
    <cfRule type="expression" dxfId="124" priority="255">
      <formula>$Y$287=FALSE</formula>
    </cfRule>
  </conditionalFormatting>
  <conditionalFormatting sqref="Y250:Y251">
    <cfRule type="expression" dxfId="123" priority="240">
      <formula>$H$263=1</formula>
    </cfRule>
  </conditionalFormatting>
  <conditionalFormatting sqref="E261:F264">
    <cfRule type="expression" dxfId="122" priority="275">
      <formula>$Y$262=FALSE</formula>
    </cfRule>
  </conditionalFormatting>
  <conditionalFormatting sqref="F61">
    <cfRule type="expression" dxfId="121" priority="220">
      <formula>$Y$59=TRUE</formula>
    </cfRule>
  </conditionalFormatting>
  <conditionalFormatting sqref="E51:F54">
    <cfRule type="expression" dxfId="120" priority="218">
      <formula>$Y$59=TRUE</formula>
    </cfRule>
  </conditionalFormatting>
  <conditionalFormatting sqref="J57:O64 J65">
    <cfRule type="expression" dxfId="119" priority="209">
      <formula>$Y$65=FALSE</formula>
    </cfRule>
  </conditionalFormatting>
  <conditionalFormatting sqref="E63:F63">
    <cfRule type="expression" dxfId="118" priority="216">
      <formula>$Y$65=TRUE</formula>
    </cfRule>
  </conditionalFormatting>
  <conditionalFormatting sqref="E68:F69">
    <cfRule type="expression" dxfId="117" priority="215">
      <formula>$Y$65=FALSE</formula>
    </cfRule>
  </conditionalFormatting>
  <conditionalFormatting sqref="J45:P52 E58:F61">
    <cfRule type="expression" dxfId="116" priority="213">
      <formula>$Y$59=FALSE</formula>
    </cfRule>
  </conditionalFormatting>
  <conditionalFormatting sqref="E58:F58">
    <cfRule type="expression" dxfId="115" priority="219">
      <formula>$Y$59=FALSE</formula>
    </cfRule>
  </conditionalFormatting>
  <conditionalFormatting sqref="J76:L82 E84:F85">
    <cfRule type="expression" dxfId="114" priority="207">
      <formula>$Y$84=FALSE</formula>
    </cfRule>
  </conditionalFormatting>
  <conditionalFormatting sqref="E85:F85">
    <cfRule type="expression" dxfId="113" priority="202">
      <formula>$Y$84=TRUE</formula>
    </cfRule>
  </conditionalFormatting>
  <conditionalFormatting sqref="E84:F85">
    <cfRule type="expression" dxfId="112" priority="201">
      <formula>$Y$84=FALSE</formula>
    </cfRule>
  </conditionalFormatting>
  <conditionalFormatting sqref="E79:F79">
    <cfRule type="expression" dxfId="111" priority="200">
      <formula>$Y$84=TRUE</formula>
    </cfRule>
  </conditionalFormatting>
  <conditionalFormatting sqref="J84:P93">
    <cfRule type="expression" dxfId="110" priority="199">
      <formula>$Y$89=FALSE</formula>
    </cfRule>
  </conditionalFormatting>
  <conditionalFormatting sqref="E87:F87">
    <cfRule type="expression" dxfId="109" priority="198">
      <formula>$Y$89=TRUE</formula>
    </cfRule>
  </conditionalFormatting>
  <conditionalFormatting sqref="E92:F93">
    <cfRule type="expression" dxfId="108" priority="197">
      <formula>$Y$89=FALSE</formula>
    </cfRule>
  </conditionalFormatting>
  <conditionalFormatting sqref="E100:F100">
    <cfRule type="expression" dxfId="107" priority="452">
      <formula>$E$100=""</formula>
    </cfRule>
  </conditionalFormatting>
  <conditionalFormatting sqref="E102:F102">
    <cfRule type="expression" dxfId="106" priority="195">
      <formula>$E$102=""</formula>
    </cfRule>
  </conditionalFormatting>
  <conditionalFormatting sqref="E120:F120">
    <cfRule type="expression" dxfId="105" priority="370">
      <formula>$E$120=""</formula>
    </cfRule>
  </conditionalFormatting>
  <conditionalFormatting sqref="E122:F122">
    <cfRule type="expression" dxfId="104" priority="190">
      <formula>$E$122=""</formula>
    </cfRule>
  </conditionalFormatting>
  <conditionalFormatting sqref="E140:F140">
    <cfRule type="expression" dxfId="103" priority="369">
      <formula>$E$140=""</formula>
    </cfRule>
  </conditionalFormatting>
  <conditionalFormatting sqref="E142:F142">
    <cfRule type="expression" dxfId="102" priority="184">
      <formula>$E$142=""</formula>
    </cfRule>
  </conditionalFormatting>
  <conditionalFormatting sqref="E225:F225">
    <cfRule type="expression" dxfId="101" priority="180">
      <formula>$E$225=""</formula>
    </cfRule>
  </conditionalFormatting>
  <conditionalFormatting sqref="E160:F160">
    <cfRule type="expression" dxfId="100" priority="171">
      <formula>$E$160=""</formula>
    </cfRule>
  </conditionalFormatting>
  <conditionalFormatting sqref="E162:F162">
    <cfRule type="expression" dxfId="99" priority="170">
      <formula>$E$162=""</formula>
    </cfRule>
  </conditionalFormatting>
  <conditionalFormatting sqref="E181:F181">
    <cfRule type="expression" dxfId="98" priority="164">
      <formula>$E$181=""</formula>
    </cfRule>
  </conditionalFormatting>
  <conditionalFormatting sqref="E189:F189">
    <cfRule type="expression" dxfId="97" priority="161">
      <formula>$Y$188=TRUE</formula>
    </cfRule>
  </conditionalFormatting>
  <conditionalFormatting sqref="E189:F189">
    <cfRule type="expression" dxfId="96" priority="160">
      <formula>$Y$188=FALSE</formula>
    </cfRule>
  </conditionalFormatting>
  <conditionalFormatting sqref="E204:F204">
    <cfRule type="expression" dxfId="95" priority="283">
      <formula>$E$204=""</formula>
    </cfRule>
  </conditionalFormatting>
  <conditionalFormatting sqref="E206:F206">
    <cfRule type="expression" dxfId="94" priority="157">
      <formula>$E$206=""</formula>
    </cfRule>
  </conditionalFormatting>
  <conditionalFormatting sqref="F251">
    <cfRule type="expression" dxfId="93" priority="153">
      <formula>$F$251=0</formula>
    </cfRule>
  </conditionalFormatting>
  <conditionalFormatting sqref="F257">
    <cfRule type="expression" dxfId="92" priority="152">
      <formula>$F$257=0</formula>
    </cfRule>
  </conditionalFormatting>
  <conditionalFormatting sqref="E267:F267">
    <cfRule type="expression" dxfId="91" priority="151">
      <formula>$Y$268=TRUE</formula>
    </cfRule>
  </conditionalFormatting>
  <conditionalFormatting sqref="E280:F280">
    <cfRule type="expression" dxfId="90" priority="254">
      <formula>$E$280=""</formula>
    </cfRule>
  </conditionalFormatting>
  <conditionalFormatting sqref="E291:F291">
    <cfRule type="expression" dxfId="89" priority="145">
      <formula>$Y$294=TRUE</formula>
    </cfRule>
    <cfRule type="expression" dxfId="88" priority="148">
      <formula>$E$291=""</formula>
    </cfRule>
  </conditionalFormatting>
  <conditionalFormatting sqref="F54">
    <cfRule type="expression" dxfId="87" priority="142">
      <formula>$Y$55=TRUE</formula>
    </cfRule>
  </conditionalFormatting>
  <conditionalFormatting sqref="F54">
    <cfRule type="expression" dxfId="86" priority="141">
      <formula>$F$54=0</formula>
    </cfRule>
  </conditionalFormatting>
  <conditionalFormatting sqref="E64:F64">
    <cfRule type="expression" dxfId="85" priority="140">
      <formula>$Y$65=TRUE</formula>
    </cfRule>
  </conditionalFormatting>
  <conditionalFormatting sqref="E77:F77">
    <cfRule type="expression" dxfId="84" priority="137">
      <formula>$E$77=""</formula>
    </cfRule>
  </conditionalFormatting>
  <conditionalFormatting sqref="E88:F88">
    <cfRule type="expression" dxfId="83" priority="134">
      <formula>$Y$89=TRUE</formula>
    </cfRule>
  </conditionalFormatting>
  <conditionalFormatting sqref="T97:T115 C97:S97 S98:S115 C98:C115 B97:B115 D115:R115">
    <cfRule type="expression" dxfId="82" priority="4">
      <formula>$Y$14=FALSE</formula>
    </cfRule>
  </conditionalFormatting>
  <conditionalFormatting sqref="C117:P117">
    <cfRule type="expression" dxfId="81" priority="128">
      <formula>$Y$16=FALSE</formula>
    </cfRule>
  </conditionalFormatting>
  <conditionalFormatting sqref="C137:O137">
    <cfRule type="expression" dxfId="80" priority="126">
      <formula>$Y$18=FALSE</formula>
    </cfRule>
  </conditionalFormatting>
  <conditionalFormatting sqref="E230:R241 P229:R229 E223:R228 E229:N229">
    <cfRule type="expression" dxfId="79" priority="76">
      <formula>$Y$26=FALSE</formula>
    </cfRule>
  </conditionalFormatting>
  <conditionalFormatting sqref="C156:J156 C221:J221">
    <cfRule type="expression" dxfId="78" priority="124">
      <formula>$Y$26=FALSE</formula>
    </cfRule>
  </conditionalFormatting>
  <conditionalFormatting sqref="C157:I157">
    <cfRule type="expression" dxfId="77" priority="122">
      <formula>$Y$20=FALSE</formula>
    </cfRule>
  </conditionalFormatting>
  <conditionalFormatting sqref="E179:Q193 E197:Q198 E194:J194 E195:I196 M194:Q196">
    <cfRule type="expression" dxfId="76" priority="121">
      <formula>$Y$22=FALSE</formula>
    </cfRule>
  </conditionalFormatting>
  <conditionalFormatting sqref="C177:J177">
    <cfRule type="expression" dxfId="75" priority="120">
      <formula>$Y$22=FALSE</formula>
    </cfRule>
  </conditionalFormatting>
  <conditionalFormatting sqref="C201:J201">
    <cfRule type="expression" dxfId="74" priority="118">
      <formula>$Y$24=FALSE</formula>
    </cfRule>
  </conditionalFormatting>
  <conditionalFormatting sqref="E247:Q273">
    <cfRule type="expression" dxfId="73" priority="117">
      <formula>$Y$28=FALSE</formula>
    </cfRule>
  </conditionalFormatting>
  <conditionalFormatting sqref="C245:J245">
    <cfRule type="expression" dxfId="72" priority="116">
      <formula>$Y$28=FALSE</formula>
    </cfRule>
  </conditionalFormatting>
  <conditionalFormatting sqref="C276:F276">
    <cfRule type="expression" dxfId="71" priority="114">
      <formula>$Y$30=FALSE</formula>
    </cfRule>
  </conditionalFormatting>
  <conditionalFormatting sqref="E44:R70">
    <cfRule type="expression" dxfId="70" priority="113">
      <formula>$Y$10=FALSE</formula>
    </cfRule>
  </conditionalFormatting>
  <conditionalFormatting sqref="C42:I42">
    <cfRule type="expression" dxfId="69" priority="112">
      <formula>$Y$10=FALSE</formula>
    </cfRule>
  </conditionalFormatting>
  <conditionalFormatting sqref="E75:Q93">
    <cfRule type="expression" dxfId="68" priority="93">
      <formula>$Y$12=FALSE</formula>
    </cfRule>
  </conditionalFormatting>
  <conditionalFormatting sqref="C73:E73">
    <cfRule type="expression" dxfId="67" priority="110">
      <formula>$Y$12=FALSE</formula>
    </cfRule>
  </conditionalFormatting>
  <conditionalFormatting sqref="AB105 AB125 AB145 AB165 AB209">
    <cfRule type="expression" dxfId="66" priority="617">
      <formula>$F$261=FALSE</formula>
    </cfRule>
  </conditionalFormatting>
  <conditionalFormatting sqref="G42">
    <cfRule type="expression" dxfId="65" priority="109">
      <formula>$Y$18=FALSE</formula>
    </cfRule>
  </conditionalFormatting>
  <conditionalFormatting sqref="F42">
    <cfRule type="expression" dxfId="64" priority="108">
      <formula>$Y$18=FALSE</formula>
    </cfRule>
  </conditionalFormatting>
  <conditionalFormatting sqref="E104:F104">
    <cfRule type="expression" dxfId="63" priority="704">
      <formula>$Y$105=TRUE</formula>
    </cfRule>
    <cfRule type="expression" dxfId="62" priority="705">
      <formula>$E$104=""</formula>
    </cfRule>
  </conditionalFormatting>
  <conditionalFormatting sqref="E124:F124">
    <cfRule type="expression" dxfId="61" priority="707">
      <formula>$Y$125=TRUE</formula>
    </cfRule>
    <cfRule type="expression" dxfId="60" priority="741">
      <formula>$E$124=""</formula>
    </cfRule>
  </conditionalFormatting>
  <conditionalFormatting sqref="E144:F144">
    <cfRule type="expression" dxfId="59" priority="709">
      <formula>$Y$145=TRUE</formula>
    </cfRule>
    <cfRule type="expression" dxfId="58" priority="743">
      <formula>$E$144=""</formula>
    </cfRule>
  </conditionalFormatting>
  <conditionalFormatting sqref="E228:F228">
    <cfRule type="expression" dxfId="57" priority="710">
      <formula>$Y$232=TRUE</formula>
    </cfRule>
    <cfRule type="expression" dxfId="56" priority="711">
      <formula>$E$228=""</formula>
    </cfRule>
  </conditionalFormatting>
  <conditionalFormatting sqref="E236:F236">
    <cfRule type="expression" dxfId="55" priority="712">
      <formula>$E$236=""</formula>
    </cfRule>
    <cfRule type="expression" dxfId="54" priority="713">
      <formula>$Y$237=TRUE</formula>
    </cfRule>
  </conditionalFormatting>
  <conditionalFormatting sqref="E164:F164">
    <cfRule type="expression" dxfId="53" priority="714">
      <formula>$Y$165=TRUE</formula>
    </cfRule>
    <cfRule type="expression" dxfId="52" priority="715">
      <formula>$E$164=""</formula>
    </cfRule>
  </conditionalFormatting>
  <conditionalFormatting sqref="E184:F184">
    <cfRule type="expression" dxfId="51" priority="716">
      <formula>$Y$188=TRUE</formula>
    </cfRule>
    <cfRule type="expression" dxfId="50" priority="717">
      <formula>$E$184=""</formula>
    </cfRule>
  </conditionalFormatting>
  <conditionalFormatting sqref="E192:F192">
    <cfRule type="expression" dxfId="49" priority="718">
      <formula>$E$189=""</formula>
    </cfRule>
    <cfRule type="expression" dxfId="48" priority="719">
      <formula>$Y$193=TRUE</formula>
    </cfRule>
    <cfRule type="expression" dxfId="47" priority="1">
      <formula>$E$184=""</formula>
    </cfRule>
  </conditionalFormatting>
  <conditionalFormatting sqref="E208:F208">
    <cfRule type="expression" dxfId="46" priority="720">
      <formula>$Y$209=TRUE</formula>
    </cfRule>
    <cfRule type="expression" dxfId="45" priority="721">
      <formula>$E$208=""</formula>
    </cfRule>
  </conditionalFormatting>
  <conditionalFormatting sqref="E267:F267">
    <cfRule type="expression" dxfId="44" priority="722">
      <formula>$E$267=""</formula>
    </cfRule>
    <cfRule type="expression" dxfId="43" priority="723">
      <formula>$Y$268=TRUE</formula>
    </cfRule>
  </conditionalFormatting>
  <conditionalFormatting sqref="E283:F283">
    <cfRule type="expression" dxfId="42" priority="725">
      <formula>$Y$287=TRUE</formula>
    </cfRule>
    <cfRule type="expression" dxfId="41" priority="753">
      <formula>$E$283=""</formula>
    </cfRule>
  </conditionalFormatting>
  <conditionalFormatting sqref="E64:F64">
    <cfRule type="expression" dxfId="40" priority="726">
      <formula>$E$64=""</formula>
    </cfRule>
    <cfRule type="expression" dxfId="39" priority="727">
      <formula>$Y$65=TRUE</formula>
    </cfRule>
  </conditionalFormatting>
  <conditionalFormatting sqref="E80:F80">
    <cfRule type="expression" dxfId="38" priority="728">
      <formula>$Y$84=TRUE</formula>
    </cfRule>
    <cfRule type="expression" dxfId="37" priority="729">
      <formula>$E$80=""</formula>
    </cfRule>
  </conditionalFormatting>
  <conditionalFormatting sqref="E88:F88">
    <cfRule type="expression" dxfId="36" priority="730">
      <formula>$E$88=""</formula>
    </cfRule>
    <cfRule type="expression" dxfId="35" priority="731">
      <formula>$Y$89=TRUE</formula>
    </cfRule>
  </conditionalFormatting>
  <conditionalFormatting sqref="E99:R112 E114:I114 E113:J113 M113:R114">
    <cfRule type="expression" dxfId="34" priority="5">
      <formula>$Y$14=FALSE</formula>
    </cfRule>
  </conditionalFormatting>
  <conditionalFormatting sqref="E119:Q134">
    <cfRule type="expression" dxfId="33" priority="59">
      <formula>$Y$16=FALSE</formula>
    </cfRule>
  </conditionalFormatting>
  <conditionalFormatting sqref="D139:R154">
    <cfRule type="expression" dxfId="32" priority="49">
      <formula>$Y$18=FALSE</formula>
    </cfRule>
  </conditionalFormatting>
  <conditionalFormatting sqref="E203:R218">
    <cfRule type="expression" dxfId="31" priority="26">
      <formula>$Y$24=FALSE</formula>
    </cfRule>
  </conditionalFormatting>
  <conditionalFormatting sqref="E279:R297">
    <cfRule type="expression" dxfId="30" priority="144">
      <formula>$Y$30=FALSE</formula>
    </cfRule>
  </conditionalFormatting>
  <conditionalFormatting sqref="N163:N166 N168:N172">
    <cfRule type="expression" dxfId="29" priority="745">
      <formula>$K$160="Drivmedelsförbrukning"</formula>
    </cfRule>
  </conditionalFormatting>
  <conditionalFormatting sqref="M207:M210 M212:M216">
    <cfRule type="expression" dxfId="28" priority="106">
      <formula>$K$204="Körsträcka"</formula>
    </cfRule>
  </conditionalFormatting>
  <conditionalFormatting sqref="N207:N210 N212:N216">
    <cfRule type="expression" dxfId="27" priority="751">
      <formula>$K$204="Drivmedelsförbrukning"</formula>
    </cfRule>
  </conditionalFormatting>
  <conditionalFormatting sqref="M226">
    <cfRule type="expression" dxfId="26" priority="125">
      <formula>$Y$232=FALSE</formula>
    </cfRule>
  </conditionalFormatting>
  <conditionalFormatting sqref="AC119:AD126">
    <cfRule type="expression" dxfId="25" priority="74">
      <formula>$H$263=1</formula>
    </cfRule>
  </conditionalFormatting>
  <conditionalFormatting sqref="AH127">
    <cfRule type="expression" dxfId="24" priority="73">
      <formula>$H$263=1</formula>
    </cfRule>
  </conditionalFormatting>
  <conditionalFormatting sqref="AE146:AF146">
    <cfRule type="expression" dxfId="23" priority="72">
      <formula>$H$263=1</formula>
    </cfRule>
  </conditionalFormatting>
  <conditionalFormatting sqref="AC138:AD145">
    <cfRule type="expression" dxfId="22" priority="71">
      <formula>$H$263=1</formula>
    </cfRule>
  </conditionalFormatting>
  <conditionalFormatting sqref="AH146">
    <cfRule type="expression" dxfId="21" priority="70">
      <formula>$H$263=1</formula>
    </cfRule>
  </conditionalFormatting>
  <conditionalFormatting sqref="AE166:AF166">
    <cfRule type="expression" dxfId="20" priority="69">
      <formula>$H$263=1</formula>
    </cfRule>
  </conditionalFormatting>
  <conditionalFormatting sqref="AC158:AD165">
    <cfRule type="expression" dxfId="19" priority="68">
      <formula>$H$263=1</formula>
    </cfRule>
  </conditionalFormatting>
  <conditionalFormatting sqref="AH166">
    <cfRule type="expression" dxfId="18" priority="67">
      <formula>$H$263=1</formula>
    </cfRule>
  </conditionalFormatting>
  <conditionalFormatting sqref="AE210:AF210">
    <cfRule type="expression" dxfId="17" priority="66">
      <formula>$H$263=1</formula>
    </cfRule>
  </conditionalFormatting>
  <conditionalFormatting sqref="AC202:AD209">
    <cfRule type="expression" dxfId="16" priority="65">
      <formula>$H$263=1</formula>
    </cfRule>
  </conditionalFormatting>
  <conditionalFormatting sqref="AH210">
    <cfRule type="expression" dxfId="15" priority="64">
      <formula>$H$263=1</formula>
    </cfRule>
  </conditionalFormatting>
  <conditionalFormatting sqref="P143:P152">
    <cfRule type="expression" dxfId="14" priority="53">
      <formula>$Y$145=FALSE</formula>
    </cfRule>
  </conditionalFormatting>
  <conditionalFormatting sqref="P167">
    <cfRule type="expression" dxfId="13" priority="39">
      <formula>$Y$165=FALSE</formula>
    </cfRule>
  </conditionalFormatting>
  <conditionalFormatting sqref="E159:R174">
    <cfRule type="expression" dxfId="12" priority="27">
      <formula>$Y$20=FALSE</formula>
    </cfRule>
  </conditionalFormatting>
  <conditionalFormatting sqref="E24 E28 E32 E35">
    <cfRule type="expression" dxfId="11" priority="22">
      <formula>$E24="Ev kommentar"</formula>
    </cfRule>
  </conditionalFormatting>
  <conditionalFormatting sqref="AC127:AD127 AC128">
    <cfRule type="expression" dxfId="10" priority="13">
      <formula>$H$263=1</formula>
    </cfRule>
  </conditionalFormatting>
  <conditionalFormatting sqref="AC146:AD146 AC147">
    <cfRule type="expression" dxfId="9" priority="12">
      <formula>$H$263=1</formula>
    </cfRule>
  </conditionalFormatting>
  <conditionalFormatting sqref="AC166:AD166 AC167">
    <cfRule type="expression" dxfId="8" priority="11">
      <formula>$H$263=1</formula>
    </cfRule>
  </conditionalFormatting>
  <conditionalFormatting sqref="AC210:AD210 AC211">
    <cfRule type="expression" dxfId="7" priority="10">
      <formula>$H$263=1</formula>
    </cfRule>
  </conditionalFormatting>
  <conditionalFormatting sqref="AD128">
    <cfRule type="expression" dxfId="6" priority="9">
      <formula>$H$263=1</formula>
    </cfRule>
  </conditionalFormatting>
  <conditionalFormatting sqref="AD147">
    <cfRule type="expression" dxfId="5" priority="8">
      <formula>$H$263=1</formula>
    </cfRule>
  </conditionalFormatting>
  <conditionalFormatting sqref="AD167">
    <cfRule type="expression" dxfId="4" priority="7">
      <formula>$H$263=1</formula>
    </cfRule>
  </conditionalFormatting>
  <conditionalFormatting sqref="AD211">
    <cfRule type="expression" dxfId="3" priority="6">
      <formula>$H$263=1</formula>
    </cfRule>
  </conditionalFormatting>
  <conditionalFormatting sqref="M103:M112">
    <cfRule type="expression" dxfId="2" priority="192">
      <formula>$K$100="Körsträcka"</formula>
    </cfRule>
  </conditionalFormatting>
  <conditionalFormatting sqref="N103:N112">
    <cfRule type="expression" dxfId="1" priority="460">
      <formula>$K$100="Drivmedelsförbrukning"</formula>
    </cfRule>
  </conditionalFormatting>
  <conditionalFormatting sqref="F48">
    <cfRule type="expression" dxfId="0" priority="3">
      <formula>$F$48=0</formula>
    </cfRule>
  </conditionalFormatting>
  <dataValidations count="20">
    <dataValidation type="list" allowBlank="1" showInputMessage="1" showErrorMessage="1" sqref="AL100 AL160 Y160:Z160 Y233:Z233 Y100:Z100 AL120 Y120:Z120 AL140 Y140:Z140 Y189:Z189 AL204 Y204:Z204 Y263:Z264 Y288:Z288 Y60:Z61 Y85:Z85" xr:uid="{37CA4DB6-2D7E-44E1-9C04-1B11F98E8EA4}">
      <formula1>$Y$197:$Y$200</formula1>
    </dataValidation>
    <dataValidation allowBlank="1" showInputMessage="1" showErrorMessage="1" promptTitle="Avgift" sqref="D200:E200" xr:uid="{5E32F44C-7948-4E2C-8882-E6C2CC023D4C}"/>
    <dataValidation type="list" allowBlank="1" showInputMessage="1" showErrorMessage="1" sqref="AM204 G100 G160 AM160 AM100 G120 AM120 G140 AM140 G204" xr:uid="{66344A22-4EE5-4EAD-8E28-7977DD60B247}">
      <formula1>#REF!</formula1>
    </dataValidation>
    <dataValidation type="list" allowBlank="1" showInputMessage="1" showErrorMessage="1" sqref="K204 K120 K140 K160 K100" xr:uid="{47494D35-B935-4152-A9D7-FDAD4B525286}">
      <formula1>$AA$99:$AA$100</formula1>
    </dataValidation>
    <dataValidation allowBlank="1" showInputMessage="1" showErrorMessage="1" promptTitle="Emissionsfaktor bensin" prompt="Inberäknat låginblandning av etanol" sqref="M88 M291:M293 M192 M236" xr:uid="{FB8A5C2D-5AF1-4868-8923-24F7A1B2A3D5}"/>
    <dataValidation allowBlank="1" showInputMessage="1" showErrorMessage="1" promptTitle="Emissionsfaktor biogas" prompt="OBS! CO2/kg, varar längre än m3." sqref="M239" xr:uid="{4CB7F72C-5176-4E78-AC4E-6A468EAE7B13}"/>
    <dataValidation allowBlank="1" showInputMessage="1" showErrorMessage="1" promptTitle="Emissionsfaktor fordonsgas" prompt="Används även vid okänd mix av gas. Beräknad på genomsnittlig blandning (75% biogas, 25% naturgas) OBS! CO2/kg, varar längre än m2." sqref="M92 M68 M297 M240 M271 M196" xr:uid="{E420E2D3-81C6-4921-B86B-FE21632B58E1}"/>
    <dataValidation allowBlank="1" showInputMessage="1" showErrorMessage="1" promptTitle="Emissionsfaktor naturgas" prompt="OBS! CO2/kg, varar längre än m3." sqref="M93 M69 M272 M241 M197" xr:uid="{8108728C-E3CF-455B-84F0-08E0EBE367D5}"/>
    <dataValidation allowBlank="1" showInputMessage="1" showErrorMessage="1" promptTitle="Emissionsfaktor E85/bensin" prompt="Trafikverkets antagande är att 47% av tankad volym är E85." sqref="N166 N107 N127 N147 N211" xr:uid="{205B88EE-63EB-475E-BA9F-D03C5E0697C6}"/>
    <dataValidation allowBlank="1" showInputMessage="1" showErrorMessage="1" promptTitle="Emissionsfaktor El - svensk mix" prompt="Snittförbrukning elfordon: 0,23 kWh/km _x000a_Svensk mix används om ni inte är säkra på att ni köper förnybar el (nästa alternativ)" sqref="M131 M151 M171 M215 M111" xr:uid="{42781F0D-D6DA-488D-AD5A-41C3B3637351}"/>
    <dataValidation allowBlank="1" showInputMessage="1" showErrorMessage="1" promptTitle="Emissionsfaktor El - förnybar" prompt="Snittförbrukning elfordon: 0,23 kWh/km " sqref="M112 M132 M152 M172 M216" xr:uid="{F3C25D35-9B22-453D-AE12-1697F4A20D27}"/>
    <dataValidation allowBlank="1" showErrorMessage="1" promptTitle="Emissionsfaktor bensin" prompt="Inberäknat låginblandning av etanol" sqref="M103" xr:uid="{6F1E5B20-0D5C-4357-A271-38DD85A644CE}"/>
    <dataValidation allowBlank="1" showErrorMessage="1" promptTitle="Emissionfaktor diesel" prompt="Det finns många varianter av dieselinblandingar. Detta är ett snitt som TrV använder sig av. Låginblandning av FAME/HVO" sqref="M104" xr:uid="{CB714092-984D-4C31-8F00-DBD246E1CA78}"/>
    <dataValidation allowBlank="1" showErrorMessage="1" promptTitle="Emissionsfaktor biogas" prompt="OBS! CO2/kg, varar längre än m3." sqref="M108" xr:uid="{B32C0078-2911-4A32-8C8A-E35EF9AF4298}"/>
    <dataValidation allowBlank="1" showInputMessage="1" showErrorMessage="1" promptTitle="Emissionsfaktor fordonsgas" prompt="Används även vid okänd mix av gas. Beräknad på genomsnittlig blandning (75% biogas, 25% naturgas) " sqref="M109 M129 M149" xr:uid="{280975FF-62F8-4A16-B9E2-B180483BBDFD}"/>
    <dataValidation allowBlank="1" showErrorMessage="1" promptTitle="Emissionsfaktor naturgas" prompt="OBS! CO2/kg, varar längre än m3." sqref="M110 M130 M150 M170 M214" xr:uid="{25ECB49F-0FEE-45B5-B97C-4AA722069069}"/>
    <dataValidation allowBlank="1" showErrorMessage="1" sqref="M123:M128 M143:M148 M163:M168 M207:M212" xr:uid="{8815E034-71B2-4216-B258-6217A4BEC2EF}"/>
    <dataValidation allowBlank="1" showInputMessage="1" showErrorMessage="1" promptTitle="Emissionsfaktor fordonsgas" prompt="Används även vid okänd mix av gas. Beräknad på genomsnittlig blandning (75% biogas, 25% naturgas)" sqref="M169" xr:uid="{60203AF3-E339-424E-AAE6-7F7BA1B05AEC}"/>
    <dataValidation allowBlank="1" showInputMessage="1" showErrorMessage="1" promptTitle="Emissionsfaktor fordonsgas" prompt="Används även vid okänd mix av gas. Beräknad på genomsnittlig blandning (75% biogas, 25% naturgas) _x000a_" sqref="M213" xr:uid="{5EFA8BA1-488D-4E48-A47F-92756C6B4128}"/>
    <dataValidation allowBlank="1" showInputMessage="1" showErrorMessage="1" promptTitle="Emissionsfaktor E85/bensin" prompt="Trafikverkets antagande är att 21% av tankad volym är E85." sqref="N106 N126 N146 N167 N210" xr:uid="{4D7D899F-0AE8-4D7C-B8BD-72D29105088D}"/>
  </dataValidations>
  <pageMargins left="0.7" right="0.7" top="0.75" bottom="0.75" header="0.3" footer="0.3"/>
  <pageSetup paperSize="9" orientation="portrait" r:id="rId1"/>
  <ignoredErrors>
    <ignoredError sqref="E85 F61 E18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10">
              <controlPr defaultSize="0" autoFill="0" autoLine="0" autoPict="0">
                <anchor moveWithCells="1">
                  <from>
                    <xdr:col>2</xdr:col>
                    <xdr:colOff>99060</xdr:colOff>
                    <xdr:row>20</xdr:row>
                    <xdr:rowOff>68580</xdr:rowOff>
                  </from>
                  <to>
                    <xdr:col>4</xdr:col>
                    <xdr:colOff>114300</xdr:colOff>
                    <xdr:row>21</xdr:row>
                    <xdr:rowOff>213360</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2</xdr:col>
                    <xdr:colOff>121920</xdr:colOff>
                    <xdr:row>24</xdr:row>
                    <xdr:rowOff>60960</xdr:rowOff>
                  </from>
                  <to>
                    <xdr:col>4</xdr:col>
                    <xdr:colOff>121920</xdr:colOff>
                    <xdr:row>25</xdr:row>
                    <xdr:rowOff>190500</xdr:rowOff>
                  </to>
                </anchor>
              </controlPr>
            </control>
          </mc:Choice>
        </mc:AlternateContent>
        <mc:AlternateContent xmlns:mc="http://schemas.openxmlformats.org/markup-compatibility/2006">
          <mc:Choice Requires="x14">
            <control shapeId="14348" r:id="rId6" name="Check Box 12">
              <controlPr defaultSize="0" autoFill="0" autoLine="0" autoPict="0">
                <anchor moveWithCells="1">
                  <from>
                    <xdr:col>2</xdr:col>
                    <xdr:colOff>121920</xdr:colOff>
                    <xdr:row>28</xdr:row>
                    <xdr:rowOff>99060</xdr:rowOff>
                  </from>
                  <to>
                    <xdr:col>4</xdr:col>
                    <xdr:colOff>160020</xdr:colOff>
                    <xdr:row>29</xdr:row>
                    <xdr:rowOff>190500</xdr:rowOff>
                  </to>
                </anchor>
              </controlPr>
            </control>
          </mc:Choice>
        </mc:AlternateContent>
        <mc:AlternateContent xmlns:mc="http://schemas.openxmlformats.org/markup-compatibility/2006">
          <mc:Choice Requires="x14">
            <control shapeId="14349" r:id="rId7" name="Check Box 13">
              <controlPr defaultSize="0" autoFill="0" autoLine="0" autoPict="0">
                <anchor moveWithCells="1">
                  <from>
                    <xdr:col>2</xdr:col>
                    <xdr:colOff>121920</xdr:colOff>
                    <xdr:row>32</xdr:row>
                    <xdr:rowOff>45720</xdr:rowOff>
                  </from>
                  <to>
                    <xdr:col>4</xdr:col>
                    <xdr:colOff>121920</xdr:colOff>
                    <xdr:row>33</xdr:row>
                    <xdr:rowOff>175260</xdr:rowOff>
                  </to>
                </anchor>
              </controlPr>
            </control>
          </mc:Choice>
        </mc:AlternateContent>
        <mc:AlternateContent xmlns:mc="http://schemas.openxmlformats.org/markup-compatibility/2006">
          <mc:Choice Requires="x14">
            <control shapeId="14359" r:id="rId8" name="Check Box 23">
              <controlPr defaultSize="0" autoFill="0" autoLine="0" autoPict="0">
                <anchor moveWithCells="1">
                  <from>
                    <xdr:col>8</xdr:col>
                    <xdr:colOff>68580</xdr:colOff>
                    <xdr:row>29</xdr:row>
                    <xdr:rowOff>60960</xdr:rowOff>
                  </from>
                  <to>
                    <xdr:col>9</xdr:col>
                    <xdr:colOff>76200</xdr:colOff>
                    <xdr:row>30</xdr:row>
                    <xdr:rowOff>38100</xdr:rowOff>
                  </to>
                </anchor>
              </controlPr>
            </control>
          </mc:Choice>
        </mc:AlternateContent>
        <mc:AlternateContent xmlns:mc="http://schemas.openxmlformats.org/markup-compatibility/2006">
          <mc:Choice Requires="x14">
            <control shapeId="14360" r:id="rId9" name="Check Box 24">
              <controlPr defaultSize="0" autoFill="0" autoLine="0" autoPict="0">
                <anchor moveWithCells="1">
                  <from>
                    <xdr:col>8</xdr:col>
                    <xdr:colOff>53340</xdr:colOff>
                    <xdr:row>31</xdr:row>
                    <xdr:rowOff>45720</xdr:rowOff>
                  </from>
                  <to>
                    <xdr:col>9</xdr:col>
                    <xdr:colOff>76200</xdr:colOff>
                    <xdr:row>32</xdr:row>
                    <xdr:rowOff>22860</xdr:rowOff>
                  </to>
                </anchor>
              </controlPr>
            </control>
          </mc:Choice>
        </mc:AlternateContent>
        <mc:AlternateContent xmlns:mc="http://schemas.openxmlformats.org/markup-compatibility/2006">
          <mc:Choice Requires="x14">
            <control shapeId="14364" r:id="rId10" name="Check Box 28">
              <controlPr locked="0" defaultSize="0" autoFill="0" autoLine="0" autoPict="0">
                <anchor moveWithCells="1">
                  <from>
                    <xdr:col>2</xdr:col>
                    <xdr:colOff>99060</xdr:colOff>
                    <xdr:row>105</xdr:row>
                    <xdr:rowOff>22860</xdr:rowOff>
                  </from>
                  <to>
                    <xdr:col>4</xdr:col>
                    <xdr:colOff>68580</xdr:colOff>
                    <xdr:row>105</xdr:row>
                    <xdr:rowOff>228600</xdr:rowOff>
                  </to>
                </anchor>
              </controlPr>
            </control>
          </mc:Choice>
        </mc:AlternateContent>
        <mc:AlternateContent xmlns:mc="http://schemas.openxmlformats.org/markup-compatibility/2006">
          <mc:Choice Requires="x14">
            <control shapeId="14377" r:id="rId11" name="Check Box 41">
              <controlPr locked="0" defaultSize="0" autoFill="0" autoLine="0" autoPict="0">
                <anchor moveWithCells="1">
                  <from>
                    <xdr:col>2</xdr:col>
                    <xdr:colOff>99060</xdr:colOff>
                    <xdr:row>125</xdr:row>
                    <xdr:rowOff>7620</xdr:rowOff>
                  </from>
                  <to>
                    <xdr:col>4</xdr:col>
                    <xdr:colOff>114300</xdr:colOff>
                    <xdr:row>125</xdr:row>
                    <xdr:rowOff>228600</xdr:rowOff>
                  </to>
                </anchor>
              </controlPr>
            </control>
          </mc:Choice>
        </mc:AlternateContent>
        <mc:AlternateContent xmlns:mc="http://schemas.openxmlformats.org/markup-compatibility/2006">
          <mc:Choice Requires="x14">
            <control shapeId="14380" r:id="rId12" name="Check Box 44">
              <controlPr locked="0" defaultSize="0" autoFill="0" autoLine="0" autoPict="0">
                <anchor moveWithCells="1">
                  <from>
                    <xdr:col>2</xdr:col>
                    <xdr:colOff>68580</xdr:colOff>
                    <xdr:row>145</xdr:row>
                    <xdr:rowOff>0</xdr:rowOff>
                  </from>
                  <to>
                    <xdr:col>3</xdr:col>
                    <xdr:colOff>121920</xdr:colOff>
                    <xdr:row>145</xdr:row>
                    <xdr:rowOff>205740</xdr:rowOff>
                  </to>
                </anchor>
              </controlPr>
            </control>
          </mc:Choice>
        </mc:AlternateContent>
        <mc:AlternateContent xmlns:mc="http://schemas.openxmlformats.org/markup-compatibility/2006">
          <mc:Choice Requires="x14">
            <control shapeId="14387" r:id="rId13" name="Check Box 51">
              <controlPr locked="0" defaultSize="0" autoFill="0" autoLine="0" autoPict="0">
                <anchor moveWithCells="1">
                  <from>
                    <xdr:col>2</xdr:col>
                    <xdr:colOff>83820</xdr:colOff>
                    <xdr:row>164</xdr:row>
                    <xdr:rowOff>198120</xdr:rowOff>
                  </from>
                  <to>
                    <xdr:col>4</xdr:col>
                    <xdr:colOff>99060</xdr:colOff>
                    <xdr:row>165</xdr:row>
                    <xdr:rowOff>228600</xdr:rowOff>
                  </to>
                </anchor>
              </controlPr>
            </control>
          </mc:Choice>
        </mc:AlternateContent>
        <mc:AlternateContent xmlns:mc="http://schemas.openxmlformats.org/markup-compatibility/2006">
          <mc:Choice Requires="x14">
            <control shapeId="14395" r:id="rId14" name="Check Box 59">
              <controlPr locked="0" defaultSize="0" autoFill="0" autoLine="0" autoPict="0">
                <anchor moveWithCells="1">
                  <from>
                    <xdr:col>2</xdr:col>
                    <xdr:colOff>121920</xdr:colOff>
                    <xdr:row>208</xdr:row>
                    <xdr:rowOff>198120</xdr:rowOff>
                  </from>
                  <to>
                    <xdr:col>4</xdr:col>
                    <xdr:colOff>121920</xdr:colOff>
                    <xdr:row>209</xdr:row>
                    <xdr:rowOff>304800</xdr:rowOff>
                  </to>
                </anchor>
              </controlPr>
            </control>
          </mc:Choice>
        </mc:AlternateContent>
        <mc:AlternateContent xmlns:mc="http://schemas.openxmlformats.org/markup-compatibility/2006">
          <mc:Choice Requires="x14">
            <control shapeId="14392" r:id="rId15" name="Check Box 56">
              <controlPr locked="0" defaultSize="0" autoFill="0" autoLine="0" autoPict="0">
                <anchor moveWithCells="1">
                  <from>
                    <xdr:col>2</xdr:col>
                    <xdr:colOff>106680</xdr:colOff>
                    <xdr:row>184</xdr:row>
                    <xdr:rowOff>99060</xdr:rowOff>
                  </from>
                  <to>
                    <xdr:col>4</xdr:col>
                    <xdr:colOff>121920</xdr:colOff>
                    <xdr:row>185</xdr:row>
                    <xdr:rowOff>251460</xdr:rowOff>
                  </to>
                </anchor>
              </controlPr>
            </control>
          </mc:Choice>
        </mc:AlternateContent>
        <mc:AlternateContent xmlns:mc="http://schemas.openxmlformats.org/markup-compatibility/2006">
          <mc:Choice Requires="x14">
            <control shapeId="14393" r:id="rId16" name="Check Box 57">
              <controlPr locked="0" defaultSize="0" autoFill="0" autoLine="0" autoPict="0">
                <anchor moveWithCells="1">
                  <from>
                    <xdr:col>2</xdr:col>
                    <xdr:colOff>106680</xdr:colOff>
                    <xdr:row>192</xdr:row>
                    <xdr:rowOff>121920</xdr:rowOff>
                  </from>
                  <to>
                    <xdr:col>4</xdr:col>
                    <xdr:colOff>289560</xdr:colOff>
                    <xdr:row>193</xdr:row>
                    <xdr:rowOff>327660</xdr:rowOff>
                  </to>
                </anchor>
              </controlPr>
            </control>
          </mc:Choice>
        </mc:AlternateContent>
        <mc:AlternateContent xmlns:mc="http://schemas.openxmlformats.org/markup-compatibility/2006">
          <mc:Choice Requires="x14">
            <control shapeId="14401" r:id="rId17" name="Check Box 65">
              <controlPr locked="0" defaultSize="0" autoFill="0" autoLine="0" autoPict="0">
                <anchor moveWithCells="1">
                  <from>
                    <xdr:col>2</xdr:col>
                    <xdr:colOff>121920</xdr:colOff>
                    <xdr:row>257</xdr:row>
                    <xdr:rowOff>45720</xdr:rowOff>
                  </from>
                  <to>
                    <xdr:col>4</xdr:col>
                    <xdr:colOff>266700</xdr:colOff>
                    <xdr:row>258</xdr:row>
                    <xdr:rowOff>274320</xdr:rowOff>
                  </to>
                </anchor>
              </controlPr>
            </control>
          </mc:Choice>
        </mc:AlternateContent>
        <mc:AlternateContent xmlns:mc="http://schemas.openxmlformats.org/markup-compatibility/2006">
          <mc:Choice Requires="x14">
            <control shapeId="14402" r:id="rId18" name="Check Box 66">
              <controlPr locked="0" defaultSize="0" autoFill="0" autoLine="0" autoPict="0">
                <anchor moveWithCells="1">
                  <from>
                    <xdr:col>2</xdr:col>
                    <xdr:colOff>121920</xdr:colOff>
                    <xdr:row>268</xdr:row>
                    <xdr:rowOff>7620</xdr:rowOff>
                  </from>
                  <to>
                    <xdr:col>4</xdr:col>
                    <xdr:colOff>213360</xdr:colOff>
                    <xdr:row>268</xdr:row>
                    <xdr:rowOff>289560</xdr:rowOff>
                  </to>
                </anchor>
              </controlPr>
            </control>
          </mc:Choice>
        </mc:AlternateContent>
        <mc:AlternateContent xmlns:mc="http://schemas.openxmlformats.org/markup-compatibility/2006">
          <mc:Choice Requires="x14">
            <control shapeId="14405" r:id="rId19" name="Check Box 69">
              <controlPr locked="0" defaultSize="0" autoFill="0" autoLine="0" autoPict="0">
                <anchor moveWithCells="1">
                  <from>
                    <xdr:col>2</xdr:col>
                    <xdr:colOff>76200</xdr:colOff>
                    <xdr:row>283</xdr:row>
                    <xdr:rowOff>175260</xdr:rowOff>
                  </from>
                  <to>
                    <xdr:col>4</xdr:col>
                    <xdr:colOff>99060</xdr:colOff>
                    <xdr:row>284</xdr:row>
                    <xdr:rowOff>198120</xdr:rowOff>
                  </to>
                </anchor>
              </controlPr>
            </control>
          </mc:Choice>
        </mc:AlternateContent>
        <mc:AlternateContent xmlns:mc="http://schemas.openxmlformats.org/markup-compatibility/2006">
          <mc:Choice Requires="x14">
            <control shapeId="14406" r:id="rId20" name="Check Box 70">
              <controlPr locked="0" defaultSize="0" autoFill="0" autoLine="0" autoPict="0">
                <anchor moveWithCells="1">
                  <from>
                    <xdr:col>2</xdr:col>
                    <xdr:colOff>99060</xdr:colOff>
                    <xdr:row>291</xdr:row>
                    <xdr:rowOff>175260</xdr:rowOff>
                  </from>
                  <to>
                    <xdr:col>4</xdr:col>
                    <xdr:colOff>121920</xdr:colOff>
                    <xdr:row>292</xdr:row>
                    <xdr:rowOff>259080</xdr:rowOff>
                  </to>
                </anchor>
              </controlPr>
            </control>
          </mc:Choice>
        </mc:AlternateContent>
        <mc:AlternateContent xmlns:mc="http://schemas.openxmlformats.org/markup-compatibility/2006">
          <mc:Choice Requires="x14">
            <control shapeId="14415" r:id="rId21" name="Check Box 79">
              <controlPr locked="0" defaultSize="0" autoFill="0" autoLine="0" autoPict="0">
                <anchor moveWithCells="1">
                  <from>
                    <xdr:col>2</xdr:col>
                    <xdr:colOff>99060</xdr:colOff>
                    <xdr:row>54</xdr:row>
                    <xdr:rowOff>144780</xdr:rowOff>
                  </from>
                  <to>
                    <xdr:col>4</xdr:col>
                    <xdr:colOff>114300</xdr:colOff>
                    <xdr:row>55</xdr:row>
                    <xdr:rowOff>198120</xdr:rowOff>
                  </to>
                </anchor>
              </controlPr>
            </control>
          </mc:Choice>
        </mc:AlternateContent>
        <mc:AlternateContent xmlns:mc="http://schemas.openxmlformats.org/markup-compatibility/2006">
          <mc:Choice Requires="x14">
            <control shapeId="14416" r:id="rId22" name="Check Box 80">
              <controlPr locked="0" defaultSize="0" autoFill="0" autoLine="0" autoPict="0">
                <anchor moveWithCells="1">
                  <from>
                    <xdr:col>2</xdr:col>
                    <xdr:colOff>83820</xdr:colOff>
                    <xdr:row>65</xdr:row>
                    <xdr:rowOff>30480</xdr:rowOff>
                  </from>
                  <to>
                    <xdr:col>4</xdr:col>
                    <xdr:colOff>99060</xdr:colOff>
                    <xdr:row>65</xdr:row>
                    <xdr:rowOff>243840</xdr:rowOff>
                  </to>
                </anchor>
              </controlPr>
            </control>
          </mc:Choice>
        </mc:AlternateContent>
        <mc:AlternateContent xmlns:mc="http://schemas.openxmlformats.org/markup-compatibility/2006">
          <mc:Choice Requires="x14">
            <control shapeId="14419" r:id="rId23" name="Check Box 83">
              <controlPr locked="0" defaultSize="0" autoFill="0" autoLine="0" autoPict="0">
                <anchor moveWithCells="1">
                  <from>
                    <xdr:col>2</xdr:col>
                    <xdr:colOff>106680</xdr:colOff>
                    <xdr:row>80</xdr:row>
                    <xdr:rowOff>106680</xdr:rowOff>
                  </from>
                  <to>
                    <xdr:col>4</xdr:col>
                    <xdr:colOff>121920</xdr:colOff>
                    <xdr:row>81</xdr:row>
                    <xdr:rowOff>243840</xdr:rowOff>
                  </to>
                </anchor>
              </controlPr>
            </control>
          </mc:Choice>
        </mc:AlternateContent>
        <mc:AlternateContent xmlns:mc="http://schemas.openxmlformats.org/markup-compatibility/2006">
          <mc:Choice Requires="x14">
            <control shapeId="14420" r:id="rId24" name="Check Box 84">
              <controlPr locked="0" defaultSize="0" autoFill="0" autoLine="0" autoPict="0">
                <anchor moveWithCells="1">
                  <from>
                    <xdr:col>2</xdr:col>
                    <xdr:colOff>83820</xdr:colOff>
                    <xdr:row>88</xdr:row>
                    <xdr:rowOff>198120</xdr:rowOff>
                  </from>
                  <to>
                    <xdr:col>4</xdr:col>
                    <xdr:colOff>99060</xdr:colOff>
                    <xdr:row>89</xdr:row>
                    <xdr:rowOff>198120</xdr:rowOff>
                  </to>
                </anchor>
              </controlPr>
            </control>
          </mc:Choice>
        </mc:AlternateContent>
        <mc:AlternateContent xmlns:mc="http://schemas.openxmlformats.org/markup-compatibility/2006">
          <mc:Choice Requires="x14">
            <control shapeId="14350" r:id="rId25" name="Check Box 14">
              <controlPr defaultSize="0" autoFill="0" autoLine="0" autoPict="0">
                <anchor moveWithCells="1">
                  <from>
                    <xdr:col>8</xdr:col>
                    <xdr:colOff>53340</xdr:colOff>
                    <xdr:row>11</xdr:row>
                    <xdr:rowOff>45720</xdr:rowOff>
                  </from>
                  <to>
                    <xdr:col>9</xdr:col>
                    <xdr:colOff>152400</xdr:colOff>
                    <xdr:row>12</xdr:row>
                    <xdr:rowOff>30480</xdr:rowOff>
                  </to>
                </anchor>
              </controlPr>
            </control>
          </mc:Choice>
        </mc:AlternateContent>
        <mc:AlternateContent xmlns:mc="http://schemas.openxmlformats.org/markup-compatibility/2006">
          <mc:Choice Requires="x14">
            <control shapeId="14351" r:id="rId26" name="Check Box 15">
              <controlPr defaultSize="0" autoFill="0" autoLine="0" autoPict="0">
                <anchor moveWithCells="1">
                  <from>
                    <xdr:col>8</xdr:col>
                    <xdr:colOff>60960</xdr:colOff>
                    <xdr:row>13</xdr:row>
                    <xdr:rowOff>60960</xdr:rowOff>
                  </from>
                  <to>
                    <xdr:col>9</xdr:col>
                    <xdr:colOff>83820</xdr:colOff>
                    <xdr:row>14</xdr:row>
                    <xdr:rowOff>38100</xdr:rowOff>
                  </to>
                </anchor>
              </controlPr>
            </control>
          </mc:Choice>
        </mc:AlternateContent>
        <mc:AlternateContent xmlns:mc="http://schemas.openxmlformats.org/markup-compatibility/2006">
          <mc:Choice Requires="x14">
            <control shapeId="14352" r:id="rId27" name="Check Box 16">
              <controlPr defaultSize="0" autoFill="0" autoLine="0" autoPict="0">
                <anchor moveWithCells="1">
                  <from>
                    <xdr:col>8</xdr:col>
                    <xdr:colOff>60960</xdr:colOff>
                    <xdr:row>15</xdr:row>
                    <xdr:rowOff>38100</xdr:rowOff>
                  </from>
                  <to>
                    <xdr:col>9</xdr:col>
                    <xdr:colOff>60960</xdr:colOff>
                    <xdr:row>16</xdr:row>
                    <xdr:rowOff>22860</xdr:rowOff>
                  </to>
                </anchor>
              </controlPr>
            </control>
          </mc:Choice>
        </mc:AlternateContent>
        <mc:AlternateContent xmlns:mc="http://schemas.openxmlformats.org/markup-compatibility/2006">
          <mc:Choice Requires="x14">
            <control shapeId="14353" r:id="rId28" name="Check Box 17">
              <controlPr defaultSize="0" autoFill="0" autoLine="0" autoPict="0">
                <anchor moveWithCells="1">
                  <from>
                    <xdr:col>8</xdr:col>
                    <xdr:colOff>53340</xdr:colOff>
                    <xdr:row>17</xdr:row>
                    <xdr:rowOff>60960</xdr:rowOff>
                  </from>
                  <to>
                    <xdr:col>9</xdr:col>
                    <xdr:colOff>68580</xdr:colOff>
                    <xdr:row>18</xdr:row>
                    <xdr:rowOff>45720</xdr:rowOff>
                  </to>
                </anchor>
              </controlPr>
            </control>
          </mc:Choice>
        </mc:AlternateContent>
        <mc:AlternateContent xmlns:mc="http://schemas.openxmlformats.org/markup-compatibility/2006">
          <mc:Choice Requires="x14">
            <control shapeId="14354" r:id="rId29" name="Check Box 18">
              <controlPr defaultSize="0" autoFill="0" autoLine="0" autoPict="0">
                <anchor moveWithCells="1">
                  <from>
                    <xdr:col>8</xdr:col>
                    <xdr:colOff>68580</xdr:colOff>
                    <xdr:row>19</xdr:row>
                    <xdr:rowOff>53340</xdr:rowOff>
                  </from>
                  <to>
                    <xdr:col>9</xdr:col>
                    <xdr:colOff>76200</xdr:colOff>
                    <xdr:row>20</xdr:row>
                    <xdr:rowOff>38100</xdr:rowOff>
                  </to>
                </anchor>
              </controlPr>
            </control>
          </mc:Choice>
        </mc:AlternateContent>
        <mc:AlternateContent xmlns:mc="http://schemas.openxmlformats.org/markup-compatibility/2006">
          <mc:Choice Requires="x14">
            <control shapeId="14355" r:id="rId30" name="Check Box 19">
              <controlPr defaultSize="0" autoFill="0" autoLine="0" autoPict="0">
                <anchor moveWithCells="1">
                  <from>
                    <xdr:col>8</xdr:col>
                    <xdr:colOff>53340</xdr:colOff>
                    <xdr:row>21</xdr:row>
                    <xdr:rowOff>53340</xdr:rowOff>
                  </from>
                  <to>
                    <xdr:col>9</xdr:col>
                    <xdr:colOff>68580</xdr:colOff>
                    <xdr:row>22</xdr:row>
                    <xdr:rowOff>22860</xdr:rowOff>
                  </to>
                </anchor>
              </controlPr>
            </control>
          </mc:Choice>
        </mc:AlternateContent>
        <mc:AlternateContent xmlns:mc="http://schemas.openxmlformats.org/markup-compatibility/2006">
          <mc:Choice Requires="x14">
            <control shapeId="14384" r:id="rId31" name="Check Box 48">
              <controlPr locked="0" defaultSize="0" autoFill="0" autoLine="0" autoPict="0">
                <anchor moveWithCells="1">
                  <from>
                    <xdr:col>2</xdr:col>
                    <xdr:colOff>60960</xdr:colOff>
                    <xdr:row>229</xdr:row>
                    <xdr:rowOff>0</xdr:rowOff>
                  </from>
                  <to>
                    <xdr:col>4</xdr:col>
                    <xdr:colOff>99060</xdr:colOff>
                    <xdr:row>229</xdr:row>
                    <xdr:rowOff>251460</xdr:rowOff>
                  </to>
                </anchor>
              </controlPr>
            </control>
          </mc:Choice>
        </mc:AlternateContent>
        <mc:AlternateContent xmlns:mc="http://schemas.openxmlformats.org/markup-compatibility/2006">
          <mc:Choice Requires="x14">
            <control shapeId="14385" r:id="rId32" name="Check Box 49">
              <controlPr locked="0" defaultSize="0" autoFill="0" autoLine="0" autoPict="0">
                <anchor moveWithCells="1">
                  <from>
                    <xdr:col>2</xdr:col>
                    <xdr:colOff>106680</xdr:colOff>
                    <xdr:row>237</xdr:row>
                    <xdr:rowOff>30480</xdr:rowOff>
                  </from>
                  <to>
                    <xdr:col>4</xdr:col>
                    <xdr:colOff>190500</xdr:colOff>
                    <xdr:row>237</xdr:row>
                    <xdr:rowOff>251460</xdr:rowOff>
                  </to>
                </anchor>
              </controlPr>
            </control>
          </mc:Choice>
        </mc:AlternateContent>
        <mc:AlternateContent xmlns:mc="http://schemas.openxmlformats.org/markup-compatibility/2006">
          <mc:Choice Requires="x14">
            <control shapeId="14356" r:id="rId33" name="Check Box 20">
              <controlPr defaultSize="0" autoFill="0" autoLine="0" autoPict="0">
                <anchor moveWithCells="1">
                  <from>
                    <xdr:col>8</xdr:col>
                    <xdr:colOff>68580</xdr:colOff>
                    <xdr:row>23</xdr:row>
                    <xdr:rowOff>53340</xdr:rowOff>
                  </from>
                  <to>
                    <xdr:col>9</xdr:col>
                    <xdr:colOff>76200</xdr:colOff>
                    <xdr:row>24</xdr:row>
                    <xdr:rowOff>30480</xdr:rowOff>
                  </to>
                </anchor>
              </controlPr>
            </control>
          </mc:Choice>
        </mc:AlternateContent>
        <mc:AlternateContent xmlns:mc="http://schemas.openxmlformats.org/markup-compatibility/2006">
          <mc:Choice Requires="x14">
            <control shapeId="14357" r:id="rId34" name="Check Box 21">
              <controlPr defaultSize="0" autoFill="0" autoLine="0" autoPict="0">
                <anchor moveWithCells="1">
                  <from>
                    <xdr:col>8</xdr:col>
                    <xdr:colOff>68580</xdr:colOff>
                    <xdr:row>25</xdr:row>
                    <xdr:rowOff>60960</xdr:rowOff>
                  </from>
                  <to>
                    <xdr:col>9</xdr:col>
                    <xdr:colOff>68580</xdr:colOff>
                    <xdr:row>26</xdr:row>
                    <xdr:rowOff>15240</xdr:rowOff>
                  </to>
                </anchor>
              </controlPr>
            </control>
          </mc:Choice>
        </mc:AlternateContent>
        <mc:AlternateContent xmlns:mc="http://schemas.openxmlformats.org/markup-compatibility/2006">
          <mc:Choice Requires="x14">
            <control shapeId="14358" r:id="rId35" name="Check Box 22">
              <controlPr defaultSize="0" autoFill="0" autoLine="0" autoPict="0">
                <anchor moveWithCells="1">
                  <from>
                    <xdr:col>8</xdr:col>
                    <xdr:colOff>68580</xdr:colOff>
                    <xdr:row>27</xdr:row>
                    <xdr:rowOff>60960</xdr:rowOff>
                  </from>
                  <to>
                    <xdr:col>9</xdr:col>
                    <xdr:colOff>68580</xdr:colOff>
                    <xdr:row>28</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4E68-F311-449D-BBE6-8A49E5A8E142}">
  <sheetPr>
    <tabColor rgb="FF00B050"/>
  </sheetPr>
  <dimension ref="A1:BQ145"/>
  <sheetViews>
    <sheetView showGridLines="0" zoomScale="60" zoomScaleNormal="60" workbookViewId="0">
      <selection activeCell="AD66" sqref="AD66"/>
    </sheetView>
  </sheetViews>
  <sheetFormatPr defaultRowHeight="13.8" x14ac:dyDescent="0.25"/>
  <cols>
    <col min="1" max="1" width="4.26953125" customWidth="1"/>
    <col min="2" max="2" width="33.90625" customWidth="1"/>
    <col min="3" max="3" width="12.90625" bestFit="1" customWidth="1"/>
    <col min="4" max="4" width="14.08984375" bestFit="1" customWidth="1"/>
    <col min="5" max="5" width="9.08984375" customWidth="1"/>
    <col min="8" max="8" width="15.08984375" customWidth="1"/>
    <col min="11" max="11" width="15.26953125" customWidth="1"/>
    <col min="27" max="27" width="28.6328125" customWidth="1"/>
    <col min="28" max="30" width="19.1796875" customWidth="1"/>
  </cols>
  <sheetData>
    <row r="1" spans="1:69" s="11" customFormat="1" ht="25.2"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X1" s="12"/>
      <c r="AY1" s="12"/>
      <c r="AZ1" s="12"/>
      <c r="BA1" s="12"/>
      <c r="BB1" s="12"/>
      <c r="BC1" s="12"/>
      <c r="BD1" s="12"/>
      <c r="BE1" s="12"/>
      <c r="BF1" s="12"/>
      <c r="BG1" s="12"/>
      <c r="BH1" s="12"/>
      <c r="BI1" s="12"/>
      <c r="BJ1" s="12"/>
      <c r="BK1" s="12"/>
      <c r="BL1" s="12"/>
      <c r="BM1" s="12"/>
      <c r="BN1" s="12"/>
      <c r="BO1" s="12"/>
      <c r="BP1" s="12"/>
      <c r="BQ1" s="12"/>
    </row>
    <row r="2" spans="1:69" ht="30" customHeight="1" x14ac:dyDescent="0.25"/>
    <row r="3" spans="1:69" ht="33" customHeight="1" x14ac:dyDescent="0.25">
      <c r="B3" s="8"/>
      <c r="D3" s="5"/>
      <c r="E3" s="5"/>
    </row>
    <row r="4" spans="1:69" ht="12.6" customHeight="1" x14ac:dyDescent="0.35">
      <c r="B4" s="9"/>
      <c r="D4" s="5"/>
      <c r="E4" s="5"/>
      <c r="J4" s="4"/>
    </row>
    <row r="5" spans="1:69" ht="30" customHeight="1" x14ac:dyDescent="0.25">
      <c r="D5" s="5"/>
      <c r="E5" s="5"/>
    </row>
    <row r="6" spans="1:69" ht="30" customHeight="1" x14ac:dyDescent="0.25">
      <c r="D6" s="5"/>
      <c r="E6" s="5"/>
    </row>
    <row r="7" spans="1:69" ht="30" customHeight="1" x14ac:dyDescent="0.25">
      <c r="D7" s="5"/>
      <c r="E7" s="5"/>
    </row>
    <row r="8" spans="1:69" ht="30" customHeight="1" x14ac:dyDescent="0.25">
      <c r="D8" s="5"/>
      <c r="E8" s="5"/>
    </row>
    <row r="25" spans="27:30" x14ac:dyDescent="0.25">
      <c r="AA25" s="33"/>
      <c r="AB25" s="33"/>
      <c r="AC25" s="33"/>
      <c r="AD25" s="33"/>
    </row>
    <row r="26" spans="27:30" x14ac:dyDescent="0.25">
      <c r="AA26" s="33"/>
      <c r="AB26" s="33"/>
      <c r="AC26" s="33"/>
      <c r="AD26" s="33"/>
    </row>
    <row r="27" spans="27:30" x14ac:dyDescent="0.25">
      <c r="AA27" s="33"/>
      <c r="AB27" s="33"/>
      <c r="AC27" s="33"/>
      <c r="AD27" s="33"/>
    </row>
    <row r="60" spans="2:11" ht="27" customHeight="1" x14ac:dyDescent="0.25">
      <c r="B60" s="34" t="s">
        <v>122</v>
      </c>
    </row>
    <row r="61" spans="2:11" ht="14.4" thickBot="1" x14ac:dyDescent="0.3"/>
    <row r="62" spans="2:11" ht="43.2" customHeight="1" x14ac:dyDescent="0.25">
      <c r="B62" s="38"/>
      <c r="C62" s="682" t="s">
        <v>128</v>
      </c>
      <c r="D62" s="683"/>
      <c r="E62" s="684"/>
      <c r="F62" s="682" t="s">
        <v>129</v>
      </c>
      <c r="G62" s="683"/>
      <c r="H62" s="684"/>
      <c r="I62" s="682" t="s">
        <v>130</v>
      </c>
      <c r="J62" s="683"/>
      <c r="K62" s="685"/>
    </row>
    <row r="63" spans="2:11" ht="22.95" customHeight="1" x14ac:dyDescent="0.25">
      <c r="B63" s="44" t="s">
        <v>126</v>
      </c>
      <c r="C63" s="675">
        <f>IF('FYLL I UPPGIFTER'!Y10=FALSE,"Ej inkluderad i beräkning",C79)</f>
        <v>0</v>
      </c>
      <c r="D63" s="676"/>
      <c r="E63" s="676"/>
      <c r="F63" s="675">
        <f>IF('FYLL I UPPGIFTER'!Y10=FALSE,"Ej inkluderad i beräkning",D79)</f>
        <v>0</v>
      </c>
      <c r="G63" s="676"/>
      <c r="H63" s="676"/>
      <c r="I63" s="675">
        <f>IF('FYLL I UPPGIFTER'!Y10=FALSE,"Ej inkluderad i beräkning",E79)</f>
        <v>0</v>
      </c>
      <c r="J63" s="676"/>
      <c r="K63" s="679"/>
    </row>
    <row r="64" spans="2:11" ht="22.95" customHeight="1" x14ac:dyDescent="0.25">
      <c r="B64" s="44" t="s">
        <v>127</v>
      </c>
      <c r="C64" s="675">
        <f>IF('FYLL I UPPGIFTER'!Y12=FALSE,"Ej inkluderad i beräkning",C80)</f>
        <v>0</v>
      </c>
      <c r="D64" s="676"/>
      <c r="E64" s="676"/>
      <c r="F64" s="675">
        <f>IF('FYLL I UPPGIFTER'!Y12=FALSE,"Ej inkluderad i beräkning",D80)</f>
        <v>0</v>
      </c>
      <c r="G64" s="676"/>
      <c r="H64" s="676"/>
      <c r="I64" s="675">
        <f>IF('FYLL I UPPGIFTER'!Y12=FALSE,"Ej inkluderad i beräkning",E80)</f>
        <v>0</v>
      </c>
      <c r="J64" s="676"/>
      <c r="K64" s="679"/>
    </row>
    <row r="65" spans="1:17" ht="22.95" customHeight="1" x14ac:dyDescent="0.25">
      <c r="B65" s="44" t="s">
        <v>5</v>
      </c>
      <c r="C65" s="675">
        <f>IF('FYLL I UPPGIFTER'!Y14=FALSE,"Ej inkluderad i beräkning",C81)</f>
        <v>0</v>
      </c>
      <c r="D65" s="676"/>
      <c r="E65" s="676"/>
      <c r="F65" s="675">
        <f>IF('FYLL I UPPGIFTER'!Y14=FALSE,"Ej inkluderad i beräkning",D81)</f>
        <v>0</v>
      </c>
      <c r="G65" s="676"/>
      <c r="H65" s="676"/>
      <c r="I65" s="675">
        <f>IF('FYLL I UPPGIFTER'!Y14=FALSE,"Ej inkluderad i beräkning",E81)</f>
        <v>0</v>
      </c>
      <c r="J65" s="676"/>
      <c r="K65" s="679"/>
    </row>
    <row r="66" spans="1:17" ht="22.95" customHeight="1" x14ac:dyDescent="0.25">
      <c r="B66" s="44" t="s">
        <v>7</v>
      </c>
      <c r="C66" s="675">
        <f>IF('FYLL I UPPGIFTER'!Y16=FALSE,"Ej inkluderad i beräkning",C82)</f>
        <v>0</v>
      </c>
      <c r="D66" s="676"/>
      <c r="E66" s="676"/>
      <c r="F66" s="675">
        <f>IF('FYLL I UPPGIFTER'!Y16=FALSE,"Ej inkluderad i beräkning",D82)</f>
        <v>0</v>
      </c>
      <c r="G66" s="676"/>
      <c r="H66" s="676"/>
      <c r="I66" s="675">
        <f>IF('FYLL I UPPGIFTER'!Y16=FALSE,"Ej inkluderad i beräkning",E82)</f>
        <v>0</v>
      </c>
      <c r="J66" s="676"/>
      <c r="K66" s="679"/>
    </row>
    <row r="67" spans="1:17" ht="22.95" customHeight="1" x14ac:dyDescent="0.25">
      <c r="B67" s="44" t="s">
        <v>9</v>
      </c>
      <c r="C67" s="675">
        <f>IF('FYLL I UPPGIFTER'!Y18=FALSE,"Ej inkluderad i beräkning",C83)</f>
        <v>0</v>
      </c>
      <c r="D67" s="676"/>
      <c r="E67" s="676"/>
      <c r="F67" s="675">
        <f>IF('FYLL I UPPGIFTER'!Y18=FALSE,"Ej inkluderad i beräkning",D83)</f>
        <v>0</v>
      </c>
      <c r="G67" s="676"/>
      <c r="H67" s="676"/>
      <c r="I67" s="675">
        <f>IF('FYLL I UPPGIFTER'!Y18=FALSE,"Ej inkluderad i beräkning",E83)</f>
        <v>0</v>
      </c>
      <c r="J67" s="676"/>
      <c r="K67" s="679"/>
    </row>
    <row r="68" spans="1:17" ht="22.95" customHeight="1" x14ac:dyDescent="0.25">
      <c r="B68" s="44" t="s">
        <v>11</v>
      </c>
      <c r="C68" s="675">
        <f>IF('FYLL I UPPGIFTER'!Y20=FALSE,"Ej inkluderad i beräkning",C85)</f>
        <v>0</v>
      </c>
      <c r="D68" s="676"/>
      <c r="E68" s="676"/>
      <c r="F68" s="675">
        <f>IF('FYLL I UPPGIFTER'!Y20=FALSE,"Ej inkluderad i beräkning",D85)</f>
        <v>0</v>
      </c>
      <c r="G68" s="676"/>
      <c r="H68" s="676"/>
      <c r="I68" s="675">
        <f>IF('FYLL I UPPGIFTER'!Y20=FALSE,"Ej inkluderad i beräkning",E85)</f>
        <v>0</v>
      </c>
      <c r="J68" s="676"/>
      <c r="K68" s="679"/>
    </row>
    <row r="69" spans="1:17" ht="22.95" customHeight="1" x14ac:dyDescent="0.25">
      <c r="B69" s="44" t="s">
        <v>13</v>
      </c>
      <c r="C69" s="675">
        <f>IF('FYLL I UPPGIFTER'!Y22=FALSE,"Ej inkluderad i beräkning",C86)</f>
        <v>0</v>
      </c>
      <c r="D69" s="676"/>
      <c r="E69" s="676"/>
      <c r="F69" s="675">
        <f>IF('FYLL I UPPGIFTER'!Y22=FALSE,"Ej inkluderad i beräkning",D86)</f>
        <v>0</v>
      </c>
      <c r="G69" s="676"/>
      <c r="H69" s="676"/>
      <c r="I69" s="675">
        <f>IF('FYLL I UPPGIFTER'!Y22=FALSE,"Ej inkluderad i beräkning",E86)</f>
        <v>0</v>
      </c>
      <c r="J69" s="676"/>
      <c r="K69" s="679"/>
      <c r="P69" s="33"/>
      <c r="Q69" s="33"/>
    </row>
    <row r="70" spans="1:17" ht="22.95" customHeight="1" x14ac:dyDescent="0.25">
      <c r="B70" s="44" t="s">
        <v>14</v>
      </c>
      <c r="C70" s="675">
        <f>IF('FYLL I UPPGIFTER'!Y24=FALSE,"Ej inkluderad i beräkning",C87)</f>
        <v>0</v>
      </c>
      <c r="D70" s="676"/>
      <c r="E70" s="676"/>
      <c r="F70" s="675">
        <f>IF('FYLL I UPPGIFTER'!Y24=FALSE,"Ej inkluderad i beräkning",D87)</f>
        <v>0</v>
      </c>
      <c r="G70" s="676"/>
      <c r="H70" s="676"/>
      <c r="I70" s="675">
        <f>IF('FYLL I UPPGIFTER'!Y24=FALSE,"Ej inkluderad i beräkning",E87)</f>
        <v>0</v>
      </c>
      <c r="J70" s="676"/>
      <c r="K70" s="679"/>
      <c r="P70" s="33"/>
      <c r="Q70" s="33"/>
    </row>
    <row r="71" spans="1:17" ht="22.95" customHeight="1" x14ac:dyDescent="0.25">
      <c r="B71" s="357" t="s">
        <v>121</v>
      </c>
      <c r="C71" s="675">
        <f>IF('FYLL I UPPGIFTER'!Y26=FALSE,"Ej inkluderad i beräkning",C84)</f>
        <v>0</v>
      </c>
      <c r="D71" s="676"/>
      <c r="E71" s="676"/>
      <c r="F71" s="675">
        <f>IF('FYLL I UPPGIFTER'!Y26=FALSE,"Ej inkluderad i beräkning",D84)</f>
        <v>0</v>
      </c>
      <c r="G71" s="676"/>
      <c r="H71" s="676"/>
      <c r="I71" s="675">
        <f>IF('FYLL I UPPGIFTER'!Y26=FALSE,"Ej inkluderad i beräkning",E84)</f>
        <v>0</v>
      </c>
      <c r="J71" s="676"/>
      <c r="K71" s="679"/>
      <c r="P71" s="33"/>
      <c r="Q71" s="33"/>
    </row>
    <row r="72" spans="1:17" ht="22.95" customHeight="1" x14ac:dyDescent="0.25">
      <c r="B72" s="44" t="s">
        <v>15</v>
      </c>
      <c r="C72" s="675">
        <f>IF('FYLL I UPPGIFTER'!Y28=FALSE,"Ej inkluderad i beräkning",C88)</f>
        <v>0</v>
      </c>
      <c r="D72" s="676"/>
      <c r="E72" s="676"/>
      <c r="F72" s="675">
        <f>IF('FYLL I UPPGIFTER'!Y28=FALSE,"Ej inkluderad i beräkning",D88)</f>
        <v>0</v>
      </c>
      <c r="G72" s="676"/>
      <c r="H72" s="676"/>
      <c r="I72" s="675">
        <f>IF('FYLL I UPPGIFTER'!Y28=FALSE,"Ej inkluderad i beräkning",E88)</f>
        <v>0</v>
      </c>
      <c r="J72" s="676"/>
      <c r="K72" s="679"/>
      <c r="P72" s="33"/>
      <c r="Q72" s="33"/>
    </row>
    <row r="73" spans="1:17" ht="22.95" customHeight="1" thickBot="1" x14ac:dyDescent="0.3">
      <c r="B73" s="45" t="s">
        <v>16</v>
      </c>
      <c r="C73" s="677">
        <f>IF('FYLL I UPPGIFTER'!Y30=FALSE,"Ej inkluderad i beräkning",C89)</f>
        <v>0</v>
      </c>
      <c r="D73" s="678"/>
      <c r="E73" s="678"/>
      <c r="F73" s="677">
        <f>IF('FYLL I UPPGIFTER'!Y30=FALSE,"Ej inkluderad i beräkning",D89)</f>
        <v>0</v>
      </c>
      <c r="G73" s="678"/>
      <c r="H73" s="678"/>
      <c r="I73" s="677">
        <f>IF('FYLL I UPPGIFTER'!Y30=FALSE,"Ej inkluderad i beräkning",E89)</f>
        <v>0</v>
      </c>
      <c r="J73" s="678"/>
      <c r="K73" s="686"/>
      <c r="P73" s="33"/>
      <c r="Q73" s="33"/>
    </row>
    <row r="74" spans="1:17" ht="25.2" customHeight="1" thickBot="1" x14ac:dyDescent="0.3">
      <c r="B74" s="521" t="s">
        <v>166</v>
      </c>
      <c r="C74" s="680">
        <f>SUM(C63:E73)</f>
        <v>0</v>
      </c>
      <c r="D74" s="681"/>
      <c r="E74" s="681"/>
      <c r="F74" s="680">
        <f t="shared" ref="F74" si="0">SUM(F63:H73)</f>
        <v>0</v>
      </c>
      <c r="G74" s="681"/>
      <c r="H74" s="681"/>
      <c r="I74" s="680">
        <f t="shared" ref="I74" si="1">SUM(I63:K73)</f>
        <v>0</v>
      </c>
      <c r="J74" s="681"/>
      <c r="K74" s="681"/>
      <c r="L74" s="520"/>
      <c r="P74" s="33"/>
      <c r="Q74" s="33"/>
    </row>
    <row r="75" spans="1:17" x14ac:dyDescent="0.25">
      <c r="A75" s="35"/>
      <c r="B75" s="39"/>
      <c r="C75" s="39"/>
      <c r="D75" s="39"/>
      <c r="E75" s="39"/>
      <c r="F75" s="39"/>
      <c r="G75" s="39"/>
      <c r="H75" s="40"/>
      <c r="I75" s="40"/>
      <c r="J75" s="40"/>
      <c r="K75" s="40"/>
      <c r="L75" s="40"/>
    </row>
    <row r="76" spans="1:17" s="41" customFormat="1" x14ac:dyDescent="0.25">
      <c r="A76" s="35"/>
      <c r="B76" s="35"/>
      <c r="C76" s="35"/>
      <c r="D76" s="35"/>
      <c r="E76" s="35"/>
      <c r="F76" s="35"/>
      <c r="G76" s="35"/>
    </row>
    <row r="77" spans="1:17" s="41" customFormat="1" x14ac:dyDescent="0.25">
      <c r="A77" s="35"/>
      <c r="B77" s="35"/>
      <c r="C77" s="35"/>
      <c r="D77" s="35"/>
      <c r="E77" s="35"/>
      <c r="F77" s="35"/>
      <c r="G77" s="35"/>
    </row>
    <row r="78" spans="1:17" s="41" customFormat="1" ht="124.2" x14ac:dyDescent="0.25">
      <c r="A78" s="35"/>
      <c r="B78" s="35"/>
      <c r="C78" s="35" t="s">
        <v>117</v>
      </c>
      <c r="D78" s="35" t="s">
        <v>118</v>
      </c>
      <c r="E78" s="35" t="s">
        <v>119</v>
      </c>
      <c r="F78" s="35"/>
      <c r="G78" s="35"/>
    </row>
    <row r="79" spans="1:17" s="41" customFormat="1" x14ac:dyDescent="0.25">
      <c r="A79" s="35"/>
      <c r="B79" s="41" t="s">
        <v>126</v>
      </c>
      <c r="C79" s="42">
        <f>IF('FYLL I UPPGIFTER'!Y10=FALSE,0,'FYLL I UPPGIFTER'!F48)</f>
        <v>0</v>
      </c>
      <c r="D79" s="42">
        <f>IF('FYLL I UPPGIFTER'!Y10=FALSE,0,IF('FYLL I UPPGIFTER'!Y59=FALSE,'FYLL I UPPGIFTER'!F54,'FYLL I UPPGIFTER'!F61))</f>
        <v>0</v>
      </c>
      <c r="E79" s="42">
        <f>IF('FYLL I UPPGIFTER'!Y10=FALSE,0,IF('FYLL I UPPGIFTER'!Y65=FALSE,'FYLL I UPPGIFTER'!E64,'FYLL I UPPGIFTER'!E69))</f>
        <v>0</v>
      </c>
      <c r="F79" s="35"/>
      <c r="G79" s="35"/>
    </row>
    <row r="80" spans="1:17" s="41" customFormat="1" x14ac:dyDescent="0.25">
      <c r="A80" s="35"/>
      <c r="B80" s="41" t="s">
        <v>127</v>
      </c>
      <c r="C80" s="42">
        <f>IF('FYLL I UPPGIFTER'!Y12=FALSE,0,'FYLL I UPPGIFTER'!E77)</f>
        <v>0</v>
      </c>
      <c r="D80" s="42">
        <f>IF('FYLL I UPPGIFTER'!Y12=FALSE,0,IF('FYLL I UPPGIFTER'!Y84=FALSE,'FYLL I UPPGIFTER'!E80,'FYLL I UPPGIFTER'!E85))</f>
        <v>0</v>
      </c>
      <c r="E80" s="42">
        <f>IF('FYLL I UPPGIFTER'!Y12=FALSE,0,IF('FYLL I UPPGIFTER'!Y89=FALSE,'FYLL I UPPGIFTER'!E88,'FYLL I UPPGIFTER'!E93))</f>
        <v>0</v>
      </c>
      <c r="F80" s="35"/>
      <c r="G80" s="35"/>
    </row>
    <row r="81" spans="1:7" s="41" customFormat="1" ht="15" x14ac:dyDescent="0.25">
      <c r="A81" s="35"/>
      <c r="B81" s="36" t="s">
        <v>5</v>
      </c>
      <c r="C81" s="43">
        <f>IF('FYLL I UPPGIFTER'!Y14=FALSE,0,'FYLL I UPPGIFTER'!E102)</f>
        <v>0</v>
      </c>
      <c r="D81" s="43">
        <f>IF('FYLL I UPPGIFTER'!Y14=FALSE,0,'FYLL I UPPGIFTER'!E100)</f>
        <v>0</v>
      </c>
      <c r="E81" s="43">
        <f>IF('FYLL I UPPGIFTER'!Y14=FALSE,0,IF('FYLL I UPPGIFTER'!Y105=FALSE,'FYLL I UPPGIFTER'!E104,'FYLL I UPPGIFTER'!E109))</f>
        <v>0</v>
      </c>
      <c r="F81" s="35"/>
      <c r="G81" s="35"/>
    </row>
    <row r="82" spans="1:7" s="41" customFormat="1" ht="15" x14ac:dyDescent="0.25">
      <c r="A82" s="35"/>
      <c r="B82" s="36" t="s">
        <v>7</v>
      </c>
      <c r="C82" s="43">
        <f>IF('FYLL I UPPGIFTER'!Y16=FALSE,0,'FYLL I UPPGIFTER'!E122)</f>
        <v>0</v>
      </c>
      <c r="D82" s="43">
        <f>IF('FYLL I UPPGIFTER'!Y16=FALSE,0,'FYLL I UPPGIFTER'!E120)</f>
        <v>0</v>
      </c>
      <c r="E82" s="43">
        <f>IF('FYLL I UPPGIFTER'!Y16=FALSE,0,IF('FYLL I UPPGIFTER'!Y125=FALSE,'FYLL I UPPGIFTER'!E124,'FYLL I UPPGIFTER'!E129))</f>
        <v>0</v>
      </c>
      <c r="F82" s="35"/>
      <c r="G82" s="35"/>
    </row>
    <row r="83" spans="1:7" s="41" customFormat="1" ht="15" x14ac:dyDescent="0.25">
      <c r="A83" s="35"/>
      <c r="B83" s="36" t="s">
        <v>9</v>
      </c>
      <c r="C83" s="43">
        <f>IF('FYLL I UPPGIFTER'!Y18=FALSE,0,'FYLL I UPPGIFTER'!E142)</f>
        <v>0</v>
      </c>
      <c r="D83" s="43">
        <f>IF('FYLL I UPPGIFTER'!Y18=FALSE,0,'FYLL I UPPGIFTER'!E140)</f>
        <v>0</v>
      </c>
      <c r="E83" s="43">
        <f>IF('FYLL I UPPGIFTER'!Y18=FALSE,0,IF('FYLL I UPPGIFTER'!Y145=FALSE,'FYLL I UPPGIFTER'!E144,'FYLL I UPPGIFTER'!E149))</f>
        <v>0</v>
      </c>
      <c r="F83" s="35"/>
      <c r="G83" s="35"/>
    </row>
    <row r="84" spans="1:7" s="41" customFormat="1" ht="15" x14ac:dyDescent="0.25">
      <c r="A84" s="35"/>
      <c r="B84" s="37" t="s">
        <v>121</v>
      </c>
      <c r="C84" s="43">
        <f>IF('FYLL I UPPGIFTER'!Y26=FALSE,0,'FYLL I UPPGIFTER'!E225)</f>
        <v>0</v>
      </c>
      <c r="D84" s="43">
        <f>IF('FYLL I UPPGIFTER'!Y26=FALSE,0,IF('FYLL I UPPGIFTER'!Y232=FALSE,'FYLL I UPPGIFTER'!E228,'FYLL I UPPGIFTER'!E233))</f>
        <v>0</v>
      </c>
      <c r="E84" s="43">
        <f>IF('FYLL I UPPGIFTER'!Y26=FALSE,0,IF('FYLL I UPPGIFTER'!Y237=FALSE,'FYLL I UPPGIFTER'!E236,'FYLL I UPPGIFTER'!E241))</f>
        <v>0</v>
      </c>
      <c r="F84" s="35"/>
      <c r="G84" s="35"/>
    </row>
    <row r="85" spans="1:7" s="41" customFormat="1" ht="15" x14ac:dyDescent="0.25">
      <c r="A85" s="35"/>
      <c r="B85" s="36" t="s">
        <v>11</v>
      </c>
      <c r="C85" s="43">
        <f>IF('FYLL I UPPGIFTER'!Y20=FALSE,0,'FYLL I UPPGIFTER'!E162)</f>
        <v>0</v>
      </c>
      <c r="D85" s="43">
        <f>IF('FYLL I UPPGIFTER'!Y20=FALSE,0,'FYLL I UPPGIFTER'!E160)</f>
        <v>0</v>
      </c>
      <c r="E85" s="43">
        <f>IF('FYLL I UPPGIFTER'!Y20=FALSE,0,IF('FYLL I UPPGIFTER'!Y165=FALSE,'FYLL I UPPGIFTER'!E164,'FYLL I UPPGIFTER'!E169))</f>
        <v>0</v>
      </c>
      <c r="F85" s="35"/>
      <c r="G85" s="35"/>
    </row>
    <row r="86" spans="1:7" s="41" customFormat="1" ht="15" x14ac:dyDescent="0.25">
      <c r="A86" s="35"/>
      <c r="B86" s="36" t="s">
        <v>13</v>
      </c>
      <c r="C86" s="43">
        <f>IF('FYLL I UPPGIFTER'!Y22=FALSE,0,'FYLL I UPPGIFTER'!E181)</f>
        <v>0</v>
      </c>
      <c r="D86" s="43">
        <f>IF('FYLL I UPPGIFTER'!Y22=FALSE,0,IF('FYLL I UPPGIFTER'!Y188=FALSE,'FYLL I UPPGIFTER'!E184,'FYLL I UPPGIFTER'!E189))</f>
        <v>0</v>
      </c>
      <c r="E86" s="43">
        <f>IF('FYLL I UPPGIFTER'!Y22=FALSE,0,IF('FYLL I UPPGIFTER'!Y193=FALSE,'FYLL I UPPGIFTER'!E192,'FYLL I UPPGIFTER'!E197))</f>
        <v>0</v>
      </c>
      <c r="F86" s="35"/>
      <c r="G86" s="35"/>
    </row>
    <row r="87" spans="1:7" s="41" customFormat="1" ht="15" x14ac:dyDescent="0.25">
      <c r="A87" s="35"/>
      <c r="B87" s="36" t="s">
        <v>14</v>
      </c>
      <c r="C87" s="43">
        <f>IF('FYLL I UPPGIFTER'!Y24=FALSE,0,'FYLL I UPPGIFTER'!E206)</f>
        <v>0</v>
      </c>
      <c r="D87" s="43">
        <f>IF('FYLL I UPPGIFTER'!Y24=FALSE,0,'FYLL I UPPGIFTER'!E204)</f>
        <v>0</v>
      </c>
      <c r="E87" s="43">
        <f>IF('FYLL I UPPGIFTER'!Y24=FALSE,0,IF('FYLL I UPPGIFTER'!Y209=FALSE,'FYLL I UPPGIFTER'!E208,'FYLL I UPPGIFTER'!E213))</f>
        <v>0</v>
      </c>
      <c r="F87" s="35"/>
      <c r="G87" s="35"/>
    </row>
    <row r="88" spans="1:7" s="41" customFormat="1" ht="15" x14ac:dyDescent="0.25">
      <c r="A88" s="35"/>
      <c r="B88" s="36" t="s">
        <v>15</v>
      </c>
      <c r="C88" s="43">
        <f>IF('FYLL I UPPGIFTER'!Y28=FALSE,0,'FYLL I UPPGIFTER'!F251)</f>
        <v>0</v>
      </c>
      <c r="D88" s="43">
        <f>IF('FYLL I UPPGIFTER'!Y28=FALSE,0,IF('FYLL I UPPGIFTER'!Y262=FALSE,'FYLL I UPPGIFTER'!F257,'FYLL I UPPGIFTER'!F264))</f>
        <v>0</v>
      </c>
      <c r="E88" s="43">
        <f>IF('FYLL I UPPGIFTER'!Y28=FALSE,0,IF('FYLL I UPPGIFTER'!Y268=FALSE,'FYLL I UPPGIFTER'!E267,'FYLL I UPPGIFTER'!E272))</f>
        <v>0</v>
      </c>
      <c r="F88" s="35"/>
      <c r="G88" s="35"/>
    </row>
    <row r="89" spans="1:7" s="41" customFormat="1" ht="15" x14ac:dyDescent="0.25">
      <c r="A89" s="35"/>
      <c r="B89" s="36" t="s">
        <v>16</v>
      </c>
      <c r="C89" s="43">
        <f>IF('FYLL I UPPGIFTER'!Y30=FALSE,0,'FYLL I UPPGIFTER'!E280)</f>
        <v>0</v>
      </c>
      <c r="D89" s="43">
        <f>IF('FYLL I UPPGIFTER'!Y30=FALSE,0,IF('FYLL I UPPGIFTER'!Y287=FALSE,'FYLL I UPPGIFTER'!E283,'FYLL I UPPGIFTER'!E288))</f>
        <v>0</v>
      </c>
      <c r="E89" s="43">
        <f>IF('FYLL I UPPGIFTER'!Y30=FALSE,0,IF('FYLL I UPPGIFTER'!Y294=FALSE,'FYLL I UPPGIFTER'!E291,'FYLL I UPPGIFTER'!E296))</f>
        <v>0</v>
      </c>
      <c r="F89" s="35"/>
      <c r="G89" s="35"/>
    </row>
    <row r="90" spans="1:7" s="41" customFormat="1" ht="15" x14ac:dyDescent="0.25">
      <c r="A90" s="35"/>
      <c r="B90" s="36"/>
      <c r="C90" s="35"/>
      <c r="D90" s="35"/>
      <c r="E90" s="35"/>
      <c r="F90" s="35"/>
      <c r="G90" s="35"/>
    </row>
    <row r="91" spans="1:7" s="41" customFormat="1" x14ac:dyDescent="0.25">
      <c r="A91" s="35"/>
      <c r="B91" s="35"/>
      <c r="C91" s="35"/>
      <c r="D91" s="35"/>
      <c r="E91" s="35"/>
      <c r="F91" s="35"/>
      <c r="G91" s="35"/>
    </row>
    <row r="92" spans="1:7" s="550" customFormat="1" x14ac:dyDescent="0.25">
      <c r="A92" s="549"/>
      <c r="B92" s="549"/>
      <c r="C92" s="549"/>
      <c r="D92" s="549"/>
      <c r="E92" s="549"/>
      <c r="F92" s="549"/>
      <c r="G92" s="549"/>
    </row>
    <row r="93" spans="1:7" s="550" customFormat="1" x14ac:dyDescent="0.25">
      <c r="A93" s="549"/>
      <c r="B93" s="549"/>
      <c r="C93" s="549"/>
      <c r="D93" s="549"/>
      <c r="E93" s="549"/>
      <c r="F93" s="549"/>
      <c r="G93" s="549"/>
    </row>
    <row r="94" spans="1:7" s="550" customFormat="1" ht="15" x14ac:dyDescent="0.25">
      <c r="A94" s="549"/>
      <c r="B94" s="551"/>
      <c r="C94" s="549"/>
      <c r="D94" s="549"/>
      <c r="E94" s="549"/>
      <c r="F94" s="549"/>
      <c r="G94" s="549"/>
    </row>
    <row r="95" spans="1:7" s="550" customFormat="1" ht="15" x14ac:dyDescent="0.25">
      <c r="A95" s="549"/>
      <c r="B95" s="551"/>
      <c r="C95" s="549"/>
      <c r="D95" s="549"/>
      <c r="E95" s="549"/>
      <c r="F95" s="549"/>
      <c r="G95" s="549"/>
    </row>
    <row r="96" spans="1:7" s="550" customFormat="1" ht="15" x14ac:dyDescent="0.25">
      <c r="A96" s="549"/>
      <c r="B96" s="551"/>
      <c r="C96" s="549"/>
      <c r="D96" s="549"/>
      <c r="E96" s="549"/>
      <c r="F96" s="549"/>
      <c r="G96" s="549"/>
    </row>
    <row r="97" spans="2:2" s="550" customFormat="1" ht="15" x14ac:dyDescent="0.25">
      <c r="B97" s="552"/>
    </row>
    <row r="98" spans="2:2" s="550" customFormat="1" ht="15" x14ac:dyDescent="0.25">
      <c r="B98" s="551"/>
    </row>
    <row r="99" spans="2:2" s="550" customFormat="1" ht="15" x14ac:dyDescent="0.25">
      <c r="B99" s="551"/>
    </row>
    <row r="100" spans="2:2" s="550" customFormat="1" ht="15" x14ac:dyDescent="0.25">
      <c r="B100" s="551"/>
    </row>
    <row r="101" spans="2:2" s="550" customFormat="1" ht="15" x14ac:dyDescent="0.25">
      <c r="B101" s="551"/>
    </row>
    <row r="102" spans="2:2" s="550" customFormat="1" ht="15" x14ac:dyDescent="0.25">
      <c r="B102" s="551"/>
    </row>
    <row r="103" spans="2:2" s="550" customFormat="1" x14ac:dyDescent="0.25"/>
    <row r="104" spans="2:2" s="550" customFormat="1" x14ac:dyDescent="0.25"/>
    <row r="105" spans="2:2" s="550" customFormat="1" x14ac:dyDescent="0.25"/>
    <row r="106" spans="2:2" s="550" customFormat="1" x14ac:dyDescent="0.25"/>
    <row r="107" spans="2:2" s="550" customFormat="1" x14ac:dyDescent="0.25"/>
    <row r="108" spans="2:2" s="550" customFormat="1" x14ac:dyDescent="0.25"/>
    <row r="109" spans="2:2" s="40" customFormat="1" x14ac:dyDescent="0.25"/>
    <row r="110" spans="2:2" s="40" customFormat="1" x14ac:dyDescent="0.25"/>
    <row r="111" spans="2:2" s="40" customFormat="1" x14ac:dyDescent="0.25"/>
    <row r="112" spans="2:2" s="40" customFormat="1" x14ac:dyDescent="0.25"/>
    <row r="113" spans="1:29"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row>
    <row r="114" spans="1:29"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row>
    <row r="115" spans="1:29"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row>
    <row r="116" spans="1:29"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row>
    <row r="117" spans="1:29"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row>
    <row r="118" spans="1:29"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row>
    <row r="119" spans="1:29"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row>
    <row r="120" spans="1:29"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row>
    <row r="121" spans="1:29"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row>
    <row r="122" spans="1:29"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row>
    <row r="123" spans="1:29"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row>
    <row r="124" spans="1:29"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row>
    <row r="125" spans="1:29"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row>
    <row r="126" spans="1:29"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row>
    <row r="127" spans="1:29"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row>
    <row r="128" spans="1:29"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row>
    <row r="129" spans="1:29"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row>
    <row r="130" spans="1:29"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row>
    <row r="131" spans="1:29"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row>
    <row r="132" spans="1:29"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row>
    <row r="133" spans="1:29"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row>
    <row r="134" spans="1:29"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row>
    <row r="135" spans="1:29"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row>
    <row r="136" spans="1:29"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row>
    <row r="137" spans="1:29"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row>
    <row r="138" spans="1:29"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row>
    <row r="139" spans="1:29"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row>
    <row r="140" spans="1:29"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row>
    <row r="141" spans="1:29"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row>
    <row r="142" spans="1:29"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row>
    <row r="143" spans="1:29"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row>
    <row r="144" spans="1:29"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row>
    <row r="145" spans="1:29"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row>
  </sheetData>
  <sheetProtection algorithmName="SHA-512" hashValue="APLTJRy3SYAgQT81zIMy+aZUGBXS2oBjRW6OjKimg/+4PKUAL0mzg43poD+l45RF++4dNkUOTUnjz1dMneIlvQ==" saltValue="E3FADydluHxpUhi0YNpSXw==" spinCount="100000" sheet="1" objects="1" scenarios="1"/>
  <mergeCells count="39">
    <mergeCell ref="C74:E74"/>
    <mergeCell ref="F74:H74"/>
    <mergeCell ref="I74:K74"/>
    <mergeCell ref="C62:E62"/>
    <mergeCell ref="F62:H62"/>
    <mergeCell ref="I62:K62"/>
    <mergeCell ref="I69:K69"/>
    <mergeCell ref="I70:K70"/>
    <mergeCell ref="F69:H69"/>
    <mergeCell ref="F70:H70"/>
    <mergeCell ref="C69:E69"/>
    <mergeCell ref="C70:E70"/>
    <mergeCell ref="I71:K71"/>
    <mergeCell ref="I72:K72"/>
    <mergeCell ref="I73:K73"/>
    <mergeCell ref="I63:K63"/>
    <mergeCell ref="I64:K64"/>
    <mergeCell ref="I65:K65"/>
    <mergeCell ref="I66:K66"/>
    <mergeCell ref="I67:K67"/>
    <mergeCell ref="I68:K68"/>
    <mergeCell ref="F71:H71"/>
    <mergeCell ref="F72:H72"/>
    <mergeCell ref="F73:H73"/>
    <mergeCell ref="F63:H63"/>
    <mergeCell ref="F64:H64"/>
    <mergeCell ref="F65:H65"/>
    <mergeCell ref="F66:H66"/>
    <mergeCell ref="F67:H67"/>
    <mergeCell ref="F68:H68"/>
    <mergeCell ref="C71:E71"/>
    <mergeCell ref="C72:E72"/>
    <mergeCell ref="C73:E73"/>
    <mergeCell ref="C63:E63"/>
    <mergeCell ref="C64:E64"/>
    <mergeCell ref="C65:E65"/>
    <mergeCell ref="C66:E66"/>
    <mergeCell ref="C67:E67"/>
    <mergeCell ref="C68:E68"/>
  </mergeCells>
  <conditionalFormatting sqref="C63:K74">
    <cfRule type="expression" dxfId="239" priority="1">
      <formula>C63="Ej inkluderad i beräkning"</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F0A1A-FC28-4304-B5E0-CEB2E424C9EB}">
  <dimension ref="A1:BQ21"/>
  <sheetViews>
    <sheetView showGridLines="0" zoomScale="70" zoomScaleNormal="70" workbookViewId="0">
      <selection activeCell="Y27" sqref="Y27"/>
    </sheetView>
  </sheetViews>
  <sheetFormatPr defaultRowHeight="13.8" x14ac:dyDescent="0.25"/>
  <cols>
    <col min="1" max="1" width="3" customWidth="1"/>
    <col min="2" max="2" width="24.453125" customWidth="1"/>
    <col min="3" max="5" width="18.453125" customWidth="1"/>
    <col min="6" max="6" width="33.453125" customWidth="1"/>
  </cols>
  <sheetData>
    <row r="1" spans="1:69" s="11" customFormat="1" ht="25.2" customHeight="1" x14ac:dyDescent="0.25">
      <c r="A1" s="47"/>
      <c r="B1" s="48"/>
      <c r="C1" s="48"/>
      <c r="D1" s="48"/>
      <c r="E1" s="48"/>
      <c r="F1" s="48"/>
      <c r="G1" s="48"/>
      <c r="H1" s="48"/>
      <c r="I1" s="48"/>
      <c r="J1" s="48"/>
      <c r="K1" s="48"/>
      <c r="L1" s="48"/>
      <c r="M1" s="48"/>
      <c r="N1" s="48"/>
      <c r="O1" s="48"/>
      <c r="P1" s="48"/>
      <c r="Q1" s="48"/>
      <c r="R1" s="48"/>
      <c r="S1" s="48"/>
      <c r="T1" s="10"/>
      <c r="U1" s="10"/>
      <c r="V1" s="10"/>
      <c r="W1" s="10"/>
      <c r="X1" s="10"/>
      <c r="Y1" s="10"/>
      <c r="Z1" s="10"/>
      <c r="AA1" s="10"/>
      <c r="AB1" s="10"/>
      <c r="AC1" s="10"/>
      <c r="AD1" s="10"/>
      <c r="AE1" s="10"/>
      <c r="AF1" s="10"/>
      <c r="AX1" s="12"/>
      <c r="AY1" s="12"/>
      <c r="AZ1" s="12"/>
      <c r="BA1" s="12"/>
      <c r="BB1" s="12"/>
      <c r="BC1" s="12"/>
      <c r="BD1" s="12"/>
      <c r="BE1" s="12"/>
      <c r="BF1" s="12"/>
      <c r="BG1" s="12"/>
      <c r="BH1" s="12"/>
      <c r="BI1" s="12"/>
      <c r="BJ1" s="12"/>
      <c r="BK1" s="12"/>
      <c r="BL1" s="12"/>
      <c r="BM1" s="12"/>
      <c r="BN1" s="12"/>
      <c r="BO1" s="12"/>
      <c r="BP1" s="12"/>
      <c r="BQ1" s="12"/>
    </row>
    <row r="2" spans="1:69" ht="129" customHeight="1" x14ac:dyDescent="0.25">
      <c r="A2" s="33"/>
      <c r="B2" s="54"/>
      <c r="C2" s="1"/>
      <c r="D2" s="2"/>
      <c r="E2" s="3"/>
      <c r="F2" s="2"/>
    </row>
    <row r="3" spans="1:69" ht="28.2" customHeight="1" x14ac:dyDescent="0.25">
      <c r="A3" s="33"/>
      <c r="B3" s="687" t="s">
        <v>17</v>
      </c>
      <c r="C3" s="688"/>
      <c r="D3" s="688"/>
      <c r="E3" s="688"/>
      <c r="F3" s="689"/>
    </row>
    <row r="4" spans="1:69" ht="64.2" customHeight="1" x14ac:dyDescent="0.25">
      <c r="A4" s="33"/>
      <c r="B4" s="66" t="s">
        <v>3</v>
      </c>
      <c r="C4" s="690" t="s">
        <v>18</v>
      </c>
      <c r="D4" s="691"/>
      <c r="E4" s="691"/>
      <c r="F4" s="692"/>
    </row>
    <row r="5" spans="1:69" ht="31.8" thickBot="1" x14ac:dyDescent="0.3">
      <c r="B5" s="62" t="s">
        <v>19</v>
      </c>
      <c r="C5" s="63" t="s">
        <v>20</v>
      </c>
      <c r="D5" s="63" t="s">
        <v>21</v>
      </c>
      <c r="E5" s="64" t="s">
        <v>22</v>
      </c>
      <c r="F5" s="65" t="s">
        <v>4</v>
      </c>
    </row>
    <row r="6" spans="1:69" ht="45" x14ac:dyDescent="0.25">
      <c r="B6" s="55" t="s">
        <v>39</v>
      </c>
      <c r="C6" s="282"/>
      <c r="D6" s="286" t="s">
        <v>40</v>
      </c>
      <c r="E6" s="287"/>
      <c r="F6" s="56" t="s">
        <v>167</v>
      </c>
    </row>
    <row r="7" spans="1:69" ht="31.2" x14ac:dyDescent="0.25">
      <c r="B7" s="55" t="s">
        <v>41</v>
      </c>
      <c r="C7" s="282"/>
      <c r="D7" s="286" t="s">
        <v>40</v>
      </c>
      <c r="E7" s="287"/>
      <c r="F7" s="57" t="s">
        <v>42</v>
      </c>
    </row>
    <row r="8" spans="1:69" ht="15.6" x14ac:dyDescent="0.25">
      <c r="B8" s="55" t="s">
        <v>28</v>
      </c>
      <c r="C8" s="282"/>
      <c r="D8" s="286" t="s">
        <v>23</v>
      </c>
      <c r="E8" s="287"/>
      <c r="F8" s="56" t="s">
        <v>29</v>
      </c>
    </row>
    <row r="9" spans="1:69" ht="15.6" x14ac:dyDescent="0.25">
      <c r="B9" s="55" t="s">
        <v>30</v>
      </c>
      <c r="C9" s="282"/>
      <c r="D9" s="286" t="s">
        <v>23</v>
      </c>
      <c r="E9" s="287"/>
      <c r="F9" s="56" t="s">
        <v>29</v>
      </c>
    </row>
    <row r="10" spans="1:69" ht="31.2" x14ac:dyDescent="0.25">
      <c r="B10" s="55" t="s">
        <v>31</v>
      </c>
      <c r="C10" s="282"/>
      <c r="D10" s="286" t="s">
        <v>23</v>
      </c>
      <c r="E10" s="287"/>
      <c r="F10" s="56" t="s">
        <v>12</v>
      </c>
    </row>
    <row r="11" spans="1:69" ht="30" x14ac:dyDescent="0.25">
      <c r="B11" s="58" t="s">
        <v>32</v>
      </c>
      <c r="C11" s="283"/>
      <c r="D11" s="288" t="s">
        <v>23</v>
      </c>
      <c r="E11" s="289"/>
      <c r="F11" s="57" t="s">
        <v>33</v>
      </c>
    </row>
    <row r="12" spans="1:69" ht="30" x14ac:dyDescent="0.25">
      <c r="B12" s="55" t="s">
        <v>34</v>
      </c>
      <c r="C12" s="282"/>
      <c r="D12" s="286" t="s">
        <v>23</v>
      </c>
      <c r="E12" s="287"/>
      <c r="F12" s="56" t="s">
        <v>35</v>
      </c>
    </row>
    <row r="13" spans="1:69" ht="45" x14ac:dyDescent="0.25">
      <c r="B13" s="55" t="s">
        <v>36</v>
      </c>
      <c r="C13" s="282"/>
      <c r="D13" s="286" t="s">
        <v>23</v>
      </c>
      <c r="E13" s="287"/>
      <c r="F13" s="56" t="s">
        <v>35</v>
      </c>
    </row>
    <row r="14" spans="1:69" ht="15.6" x14ac:dyDescent="0.25">
      <c r="B14" s="55" t="s">
        <v>37</v>
      </c>
      <c r="C14" s="282"/>
      <c r="D14" s="286"/>
      <c r="E14" s="287"/>
      <c r="F14" s="56" t="s">
        <v>38</v>
      </c>
    </row>
    <row r="15" spans="1:69" ht="46.8" x14ac:dyDescent="0.25">
      <c r="B15" s="55" t="s">
        <v>26</v>
      </c>
      <c r="C15" s="282"/>
      <c r="D15" s="286" t="s">
        <v>23</v>
      </c>
      <c r="E15" s="287"/>
      <c r="F15" s="56" t="s">
        <v>27</v>
      </c>
    </row>
    <row r="16" spans="1:69" ht="31.2" x14ac:dyDescent="0.25">
      <c r="B16" s="59" t="s">
        <v>169</v>
      </c>
      <c r="C16" s="284"/>
      <c r="D16" s="290" t="s">
        <v>23</v>
      </c>
      <c r="E16" s="291"/>
      <c r="F16" s="60" t="s">
        <v>24</v>
      </c>
    </row>
    <row r="17" spans="2:7" ht="31.2" x14ac:dyDescent="0.25">
      <c r="B17" s="55" t="s">
        <v>170</v>
      </c>
      <c r="C17" s="282"/>
      <c r="D17" s="286" t="s">
        <v>23</v>
      </c>
      <c r="E17" s="287"/>
      <c r="F17" s="56" t="s">
        <v>25</v>
      </c>
      <c r="G17" s="33"/>
    </row>
    <row r="18" spans="2:7" ht="31.2" x14ac:dyDescent="0.25">
      <c r="B18" s="55" t="s">
        <v>168</v>
      </c>
      <c r="C18" s="282"/>
      <c r="D18" s="286" t="s">
        <v>23</v>
      </c>
      <c r="E18" s="287"/>
      <c r="F18" s="56" t="s">
        <v>24</v>
      </c>
    </row>
    <row r="19" spans="2:7" ht="31.2" x14ac:dyDescent="0.25">
      <c r="B19" s="55" t="s">
        <v>171</v>
      </c>
      <c r="C19" s="282"/>
      <c r="D19" s="286" t="s">
        <v>23</v>
      </c>
      <c r="E19" s="287"/>
      <c r="F19" s="56" t="s">
        <v>25</v>
      </c>
    </row>
    <row r="20" spans="2:7" ht="31.2" x14ac:dyDescent="0.25">
      <c r="B20" s="55" t="s">
        <v>11</v>
      </c>
      <c r="C20" s="282"/>
      <c r="D20" s="286" t="s">
        <v>23</v>
      </c>
      <c r="E20" s="287"/>
      <c r="F20" s="57" t="s">
        <v>12</v>
      </c>
    </row>
    <row r="21" spans="2:7" ht="63" thickBot="1" x14ac:dyDescent="0.3">
      <c r="B21" s="61" t="s">
        <v>43</v>
      </c>
      <c r="C21" s="285"/>
      <c r="D21" s="292" t="s">
        <v>40</v>
      </c>
      <c r="E21" s="293"/>
      <c r="F21" s="53" t="s">
        <v>44</v>
      </c>
      <c r="G21" s="33"/>
    </row>
  </sheetData>
  <sheetProtection algorithmName="SHA-512" hashValue="fU3K8yPV5uQ0NCGgdnKPztlTlNFJytIKAScbQ9svNkpHrWq8LtdjOUz1Y7xASUNxP8vSUzc1KMj3jBL/20VSdA==" saltValue="H6+kQFUXOJ1Wz1xN+EQp9A==" spinCount="100000" sheet="1" objects="1" scenarios="1"/>
  <mergeCells count="2">
    <mergeCell ref="B3:F3"/>
    <mergeCell ref="C4:F4"/>
  </mergeCells>
  <dataValidations disablePrompts="1" count="1">
    <dataValidation allowBlank="1" showInputMessage="1" showErrorMessage="1" prompt="Ange servicetyp i denna kolumn under den här rubriken" sqref="B4" xr:uid="{FBAD2149-176A-4CD6-A07D-1C8842CEC88B}"/>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4</vt:i4>
      </vt:variant>
    </vt:vector>
  </HeadingPairs>
  <TitlesOfParts>
    <vt:vector size="4" baseType="lpstr">
      <vt:lpstr>INTRO</vt:lpstr>
      <vt:lpstr>FYLL I UPPGIFTER</vt:lpstr>
      <vt:lpstr>RESULTAT</vt:lpstr>
      <vt:lpstr>FÖRUTSÄTTNINGAR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Malin Mårtensson</dc:creator>
  <cp:keywords/>
  <dc:description/>
  <cp:lastModifiedBy>Frida Odbacke</cp:lastModifiedBy>
  <cp:revision/>
  <dcterms:created xsi:type="dcterms:W3CDTF">2017-06-29T04:31:02Z</dcterms:created>
  <dcterms:modified xsi:type="dcterms:W3CDTF">2022-04-06T16:12:48Z</dcterms:modified>
  <cp:category/>
  <cp:contentStatus/>
</cp:coreProperties>
</file>