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T:\Traffic\Internal\1_Projekt pågående\19184 Region Skåne - Klimatväxling processtöd\06. Arbetsmaterial\DOKUMENT för tillgänglighetsanpassning\Färdiga att skickas\"/>
    </mc:Choice>
  </mc:AlternateContent>
  <xr:revisionPtr revIDLastSave="0" documentId="13_ncr:1_{1C2F5DD4-F7DE-48F9-9E11-93CCA16C5FA8}" xr6:coauthVersionLast="47" xr6:coauthVersionMax="47" xr10:uidLastSave="{00000000-0000-0000-0000-000000000000}"/>
  <bookViews>
    <workbookView xWindow="22932" yWindow="-3156" windowWidth="30936" windowHeight="16896" xr2:uid="{081CB757-BF1F-47A2-9971-C547DA07555A}"/>
  </bookViews>
  <sheets>
    <sheet name="Instruktioner" sheetId="2" r:id="rId1"/>
    <sheet name="Exempel Malmö-Stockholm ToR" sheetId="1" r:id="rId2"/>
    <sheet name="Reserelation 1 ToR" sheetId="24" r:id="rId3"/>
    <sheet name="Reserelation X ToR(att kopiera)" sheetId="25" r:id="rId4"/>
    <sheet name="ESRI_MAPINFO_SHEET" sheetId="4" state="very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25" l="1"/>
  <c r="D81" i="25"/>
  <c r="B69" i="25"/>
  <c r="B55" i="25"/>
  <c r="H52" i="25"/>
  <c r="D52" i="25"/>
  <c r="B38" i="25"/>
  <c r="AL31" i="25"/>
  <c r="AN17" i="25"/>
  <c r="AD17" i="25"/>
  <c r="Y77" i="25" s="1"/>
  <c r="T17" i="25"/>
  <c r="V77" i="25" s="1"/>
  <c r="AB77" i="25" s="1"/>
  <c r="AN15" i="25"/>
  <c r="AX14" i="25"/>
  <c r="AM14" i="25"/>
  <c r="AD14" i="25"/>
  <c r="AN8" i="25" s="1"/>
  <c r="AL35" i="25" s="1"/>
  <c r="T14" i="25"/>
  <c r="L14" i="25"/>
  <c r="AD13" i="25"/>
  <c r="T13" i="25"/>
  <c r="AN7" i="25" s="1"/>
  <c r="L13" i="25"/>
  <c r="AN6" i="25" s="1"/>
  <c r="AD12" i="25"/>
  <c r="AM8" i="25" s="1"/>
  <c r="T12" i="25"/>
  <c r="L12" i="25"/>
  <c r="AD11" i="25"/>
  <c r="AM15" i="25" s="1"/>
  <c r="T11" i="25"/>
  <c r="L11" i="25"/>
  <c r="AM13" i="25" s="1"/>
  <c r="AD10" i="25"/>
  <c r="T10" i="25"/>
  <c r="AL7" i="25" s="1"/>
  <c r="L10" i="25"/>
  <c r="G10" i="25"/>
  <c r="AM17" i="25" s="1"/>
  <c r="AD9" i="25"/>
  <c r="AL8" i="25" s="1"/>
  <c r="T9" i="25"/>
  <c r="L9" i="25"/>
  <c r="AL13" i="25" s="1"/>
  <c r="G9" i="25"/>
  <c r="G11" i="25" s="1"/>
  <c r="G16" i="25" s="1"/>
  <c r="R81" i="25" s="1"/>
  <c r="AL26" i="25" s="1"/>
  <c r="AM7" i="25"/>
  <c r="AM6" i="25"/>
  <c r="AL28" i="25" s="1"/>
  <c r="AL6" i="25"/>
  <c r="AL27" i="25" s="1"/>
  <c r="H81" i="24"/>
  <c r="D81" i="24"/>
  <c r="B69" i="24"/>
  <c r="B55" i="24"/>
  <c r="H52" i="24"/>
  <c r="D52" i="24"/>
  <c r="B38" i="24"/>
  <c r="AD17" i="24"/>
  <c r="Y77" i="24" s="1"/>
  <c r="T17" i="24"/>
  <c r="V77" i="24" s="1"/>
  <c r="AX14" i="24"/>
  <c r="AD14" i="24"/>
  <c r="T14" i="24"/>
  <c r="L14" i="24"/>
  <c r="AD13" i="24"/>
  <c r="T13" i="24"/>
  <c r="L13" i="24"/>
  <c r="AD12" i="24"/>
  <c r="T12" i="24"/>
  <c r="AM7" i="24" s="1"/>
  <c r="L12" i="24"/>
  <c r="AD11" i="24"/>
  <c r="T11" i="24"/>
  <c r="L11" i="24"/>
  <c r="AD10" i="24"/>
  <c r="T10" i="24"/>
  <c r="L10" i="24"/>
  <c r="AL6" i="24" s="1"/>
  <c r="G10" i="24"/>
  <c r="AM17" i="24" s="1"/>
  <c r="AD9" i="24"/>
  <c r="AL15" i="24" s="1"/>
  <c r="T9" i="24"/>
  <c r="L9" i="24"/>
  <c r="G9" i="24"/>
  <c r="AN17" i="24" s="1"/>
  <c r="AL34" i="25" l="1"/>
  <c r="AL32" i="25"/>
  <c r="AL14" i="25"/>
  <c r="AL24" i="25" s="1"/>
  <c r="T16" i="25"/>
  <c r="T40" i="25"/>
  <c r="W78" i="25" s="1"/>
  <c r="AN14" i="25"/>
  <c r="AD16" i="25"/>
  <c r="W40" i="25"/>
  <c r="AN13" i="25"/>
  <c r="AL29" i="25" s="1"/>
  <c r="AL15" i="25"/>
  <c r="AL25" i="25" s="1"/>
  <c r="L16" i="25"/>
  <c r="AM8" i="24"/>
  <c r="AN8" i="24"/>
  <c r="AL14" i="24"/>
  <c r="AM13" i="24"/>
  <c r="AN13" i="24"/>
  <c r="AN15" i="24"/>
  <c r="AB77" i="24"/>
  <c r="AM14" i="24"/>
  <c r="AL31" i="24" s="1"/>
  <c r="AM6" i="24"/>
  <c r="AL13" i="24"/>
  <c r="AL27" i="24" s="1"/>
  <c r="AL7" i="24"/>
  <c r="AN7" i="24"/>
  <c r="G11" i="24"/>
  <c r="G16" i="24" s="1"/>
  <c r="R81" i="24" s="1"/>
  <c r="AL26" i="24" s="1"/>
  <c r="AN6" i="24"/>
  <c r="T16" i="24"/>
  <c r="T40" i="24"/>
  <c r="W78" i="24" s="1"/>
  <c r="AN14" i="24"/>
  <c r="AD16" i="24"/>
  <c r="W40" i="24"/>
  <c r="L16" i="24"/>
  <c r="AL8" i="24"/>
  <c r="AL33" i="24" s="1"/>
  <c r="AM15" i="24"/>
  <c r="AL22" i="25" l="1"/>
  <c r="R36" i="25"/>
  <c r="T74" i="25"/>
  <c r="T80" i="25"/>
  <c r="Y74" i="25"/>
  <c r="W36" i="25"/>
  <c r="Y75" i="25" s="1"/>
  <c r="Z80" i="25"/>
  <c r="AL30" i="25"/>
  <c r="AJ46" i="25" s="1"/>
  <c r="Z78" i="25"/>
  <c r="AD78" i="25" s="1"/>
  <c r="Z40" i="25"/>
  <c r="T36" i="25"/>
  <c r="W75" i="25" s="1"/>
  <c r="W74" i="25"/>
  <c r="W80" i="25"/>
  <c r="AL33" i="25"/>
  <c r="AL25" i="24"/>
  <c r="AL30" i="24"/>
  <c r="AL35" i="24"/>
  <c r="AL24" i="24"/>
  <c r="AL28" i="24"/>
  <c r="AL22" i="24"/>
  <c r="AL29" i="24"/>
  <c r="AL34" i="24"/>
  <c r="Z78" i="24"/>
  <c r="AD78" i="24" s="1"/>
  <c r="Z40" i="24"/>
  <c r="W36" i="24"/>
  <c r="Y75" i="24" s="1"/>
  <c r="Y74" i="24"/>
  <c r="Z80" i="24"/>
  <c r="R36" i="24"/>
  <c r="T74" i="24"/>
  <c r="T80" i="24"/>
  <c r="AL32" i="24"/>
  <c r="T36" i="24"/>
  <c r="W75" i="24" s="1"/>
  <c r="W74" i="24"/>
  <c r="W80" i="24"/>
  <c r="AD80" i="25" l="1"/>
  <c r="AD83" i="25" s="1"/>
  <c r="AC74" i="25"/>
  <c r="AJ43" i="25"/>
  <c r="AJ40" i="25"/>
  <c r="T75" i="25"/>
  <c r="AD75" i="25" s="1"/>
  <c r="Z36" i="25"/>
  <c r="AJ43" i="24"/>
  <c r="AJ46" i="24"/>
  <c r="AJ40" i="24"/>
  <c r="AD80" i="24"/>
  <c r="AD83" i="24" s="1"/>
  <c r="AC74" i="24"/>
  <c r="T75" i="24"/>
  <c r="AD75" i="24" s="1"/>
  <c r="Z36" i="24"/>
  <c r="T17" i="1" l="1"/>
  <c r="AD17" i="1"/>
  <c r="T9" i="1"/>
  <c r="L9" i="1"/>
  <c r="Y77" i="1" l="1"/>
  <c r="W40" i="1"/>
  <c r="V77" i="1"/>
  <c r="T40" i="1"/>
  <c r="AB77" i="1" l="1"/>
  <c r="T14" i="1" l="1"/>
  <c r="L12" i="1"/>
  <c r="L11" i="1"/>
  <c r="T13" i="1"/>
  <c r="T12" i="1"/>
  <c r="AD11" i="1"/>
  <c r="AD12" i="1"/>
  <c r="AD13" i="1"/>
  <c r="AD14" i="1"/>
  <c r="Z40" i="1" l="1"/>
  <c r="Z78" i="1" l="1"/>
  <c r="W78" i="1" l="1"/>
  <c r="AD78" i="1" s="1"/>
  <c r="G9" i="1" l="1"/>
  <c r="G11" i="1" l="1"/>
  <c r="AD10" i="1"/>
  <c r="AD9" i="1"/>
  <c r="L14" i="1"/>
  <c r="L13" i="1"/>
  <c r="L10" i="1"/>
  <c r="T11" i="1"/>
  <c r="T10" i="1"/>
  <c r="B69" i="1"/>
  <c r="B55" i="1"/>
  <c r="AL7" i="1" l="1"/>
  <c r="AL14" i="1"/>
  <c r="AD16" i="1"/>
  <c r="AL13" i="1"/>
  <c r="B38" i="1"/>
  <c r="Z80" i="1" l="1"/>
  <c r="Y74" i="1"/>
  <c r="W36" i="1"/>
  <c r="AN17" i="1"/>
  <c r="D81" i="1" l="1"/>
  <c r="AN14" i="1"/>
  <c r="AN13" i="1"/>
  <c r="AM14" i="1"/>
  <c r="D52" i="1"/>
  <c r="H52" i="1"/>
  <c r="H81" i="1"/>
  <c r="AL24" i="1" l="1"/>
  <c r="T16" i="1"/>
  <c r="AM7" i="1"/>
  <c r="AN7" i="1"/>
  <c r="AL32" i="1" s="1"/>
  <c r="AN8" i="1"/>
  <c r="W74" i="1" l="1"/>
  <c r="T36" i="1"/>
  <c r="W75" i="1" s="1"/>
  <c r="W80" i="1"/>
  <c r="AL30" i="1"/>
  <c r="AL31" i="1"/>
  <c r="AN15" i="1"/>
  <c r="AL35" i="1" s="1"/>
  <c r="AM6" i="1" l="1"/>
  <c r="G10" i="1"/>
  <c r="AX14" i="1"/>
  <c r="AM17" i="1" l="1"/>
  <c r="G16" i="1"/>
  <c r="Y75" i="1"/>
  <c r="L16" i="1"/>
  <c r="AN6" i="1"/>
  <c r="AM13" i="1"/>
  <c r="AL8" i="1"/>
  <c r="AL15" i="1"/>
  <c r="AM15" i="1"/>
  <c r="AM8" i="1"/>
  <c r="AL6" i="1"/>
  <c r="T74" i="1" l="1"/>
  <c r="AC74" i="1" s="1"/>
  <c r="R36" i="1"/>
  <c r="T75" i="1" s="1"/>
  <c r="R81" i="1"/>
  <c r="AL26" i="1" s="1"/>
  <c r="T80" i="1"/>
  <c r="AD80" i="1" s="1"/>
  <c r="AL25" i="1"/>
  <c r="AL28" i="1"/>
  <c r="AL22" i="1"/>
  <c r="AL33" i="1"/>
  <c r="AL34" i="1"/>
  <c r="AL27" i="1"/>
  <c r="AL29" i="1"/>
  <c r="AD83" i="1" l="1"/>
  <c r="AD75" i="1"/>
  <c r="Z36" i="1"/>
  <c r="AJ40" i="1"/>
  <c r="AJ43" i="1"/>
  <c r="AJ46" i="1"/>
</calcChain>
</file>

<file path=xl/sharedStrings.xml><?xml version="1.0" encoding="utf-8"?>
<sst xmlns="http://schemas.openxmlformats.org/spreadsheetml/2006/main" count="600" uniqueCount="101">
  <si>
    <t>Exempel Malmö-Stockholm</t>
  </si>
  <si>
    <t>Utgångsläge</t>
  </si>
  <si>
    <t>Biljett+transfer</t>
  </si>
  <si>
    <t>Arbetstid</t>
  </si>
  <si>
    <t>Övriga kostnader</t>
  </si>
  <si>
    <t>Tåg</t>
  </si>
  <si>
    <t>Bil</t>
  </si>
  <si>
    <t>Flyg</t>
  </si>
  <si>
    <t>Kostnad mötesutrustning</t>
  </si>
  <si>
    <t>Biljettpris</t>
  </si>
  <si>
    <t>Körkostnad</t>
  </si>
  <si>
    <t>Digitala möten</t>
  </si>
  <si>
    <t>Kostnad mötestid</t>
  </si>
  <si>
    <t>Transferkostnad</t>
  </si>
  <si>
    <t>Parkering</t>
  </si>
  <si>
    <t>Summa</t>
  </si>
  <si>
    <t>Klimatväxling (avdrag)</t>
  </si>
  <si>
    <t>Kostnad övrig tid</t>
  </si>
  <si>
    <t>i</t>
  </si>
  <si>
    <t>Kvarstående kostnader</t>
  </si>
  <si>
    <t>Klimatväxling</t>
  </si>
  <si>
    <t>Summa kostnader</t>
  </si>
  <si>
    <r>
      <t>CO</t>
    </r>
    <r>
      <rPr>
        <i/>
        <vertAlign val="subscript"/>
        <sz val="8"/>
        <color theme="0"/>
        <rFont val="Verdana"/>
        <family val="2"/>
      </rPr>
      <t>2</t>
    </r>
    <r>
      <rPr>
        <i/>
        <sz val="8"/>
        <color theme="0"/>
        <rFont val="Verdana"/>
        <family val="2"/>
      </rPr>
      <t>-utsläpp</t>
    </r>
  </si>
  <si>
    <t xml:space="preserve">INFORMATION OM RESOR OCH UTRUSTNING </t>
  </si>
  <si>
    <t xml:space="preserve">RESULTAT </t>
  </si>
  <si>
    <t>Kvarstående kostnad tåg</t>
  </si>
  <si>
    <t>Ange information i grå rutor</t>
  </si>
  <si>
    <t>Efter överflyttning av mötesresor till digitala möten</t>
  </si>
  <si>
    <t>Kvarstående kostnad bil</t>
  </si>
  <si>
    <t>Välj en typisk mötesresa (Resan förutsätts göras ToR)</t>
  </si>
  <si>
    <t>Fyll i andelen av respektive resa som uppskattas kunna bytas ut till digitala möten:</t>
  </si>
  <si>
    <t>Kvarstående kostnad flyg</t>
  </si>
  <si>
    <t>Utgångsort</t>
  </si>
  <si>
    <t>Malmö</t>
  </si>
  <si>
    <t>Tillkommande kostnad digitala möten</t>
  </si>
  <si>
    <t>Destination</t>
  </si>
  <si>
    <t>Stockholm</t>
  </si>
  <si>
    <t>Besparade</t>
  </si>
  <si>
    <t>Biljett och transfer</t>
  </si>
  <si>
    <r>
      <t xml:space="preserve">Avstånd </t>
    </r>
    <r>
      <rPr>
        <u/>
        <sz val="9"/>
        <color theme="1"/>
        <rFont val="Verdana"/>
        <family val="2"/>
      </rPr>
      <t>enkel</t>
    </r>
    <r>
      <rPr>
        <sz val="9"/>
        <color theme="1"/>
        <rFont val="Verdana"/>
        <family val="2"/>
      </rPr>
      <t xml:space="preserve"> väg</t>
    </r>
  </si>
  <si>
    <t>km</t>
  </si>
  <si>
    <t>Hur många sådana resor görs i organisationen per år?</t>
  </si>
  <si>
    <t>Med tåg</t>
  </si>
  <si>
    <t>Med bil</t>
  </si>
  <si>
    <t>Med flyg</t>
  </si>
  <si>
    <t>Uppskattat för år</t>
  </si>
  <si>
    <t>Summa kvarstående utgifter utan digitala möten</t>
  </si>
  <si>
    <t>Restid ombord på tåg (ToR)</t>
  </si>
  <si>
    <t>h</t>
  </si>
  <si>
    <t>Andel arbetad tid under resa på tåg</t>
  </si>
  <si>
    <t>%</t>
  </si>
  <si>
    <t>Transfer och väntetid (ToR)</t>
  </si>
  <si>
    <t>Summa kvarstående utgifter med digitala möten</t>
  </si>
  <si>
    <t>Biljettpris (ToR)</t>
  </si>
  <si>
    <t>kr</t>
  </si>
  <si>
    <t>Besparade kostnader</t>
  </si>
  <si>
    <t>Kostnad för transfer (ToR)</t>
  </si>
  <si>
    <t>Kostnad för hotell</t>
  </si>
  <si>
    <t>Kostnad för traktamente</t>
  </si>
  <si>
    <t>Subventionering pga klimatväxling</t>
  </si>
  <si>
    <t>Klimatväxling (välj i lista):</t>
  </si>
  <si>
    <t>Baserad på kostnad för tågresor</t>
  </si>
  <si>
    <t>Restid i bil (ToR)</t>
  </si>
  <si>
    <t>Andel arbetad tid under resa i bil</t>
  </si>
  <si>
    <t>Tid för parkering, gångtid etc.</t>
  </si>
  <si>
    <t>Kostnad per mil</t>
  </si>
  <si>
    <t>Kostnad för parkering</t>
  </si>
  <si>
    <t>Klimatväxling: Avgift/mil</t>
  </si>
  <si>
    <t>Restid ombord på flyg (ToR)</t>
  </si>
  <si>
    <t>SUMMERING</t>
  </si>
  <si>
    <t>Andel arbetad tid under resa på flyg</t>
  </si>
  <si>
    <t>Totalt</t>
  </si>
  <si>
    <t>Minskade utsläpp</t>
  </si>
  <si>
    <t>Baserad på antal flygresor</t>
  </si>
  <si>
    <t>Kvarstående + tillkommande kostnader</t>
  </si>
  <si>
    <t>Fyll i övriga uppgifter</t>
  </si>
  <si>
    <t>ANTAGANDEN</t>
  </si>
  <si>
    <t>Månadslön</t>
  </si>
  <si>
    <t>Faktor för restidsersättning</t>
  </si>
  <si>
    <t xml:space="preserve"> - Transfertid antas inte kunna utnyttjas till arbetstid. 
 - Mötestiden är satt till 2h och kostnad för denna tid finns inräknad för alla mötestyper.  
 - Mötesutrustning i ett antal rum antas kosta 100 000 kr och ha en avskrivningstid på 5 år. 
 - Mötesutrustningen antas användas för två möten/dag. 
 - Videokonferenstjänst (t.ex. Teams) antas ingå i officepaketet och finns ej med som kostnad.
 - Schablonvärde för CO2-utsläpp för flyg är satt till 0,201 kg CO2/km. Utsläppet är beräknat med ett höghöjdstillägg med faktorn 2,7.
 - Schablonvärde för CO2-utsläpp för bil är satt till 0,17 kg CO2/km.
</t>
  </si>
  <si>
    <t>Kostnad för mötesutrustning (i flera rum)</t>
  </si>
  <si>
    <t>Avskrivningstid för mötesutrustning</t>
  </si>
  <si>
    <t>år</t>
  </si>
  <si>
    <t>Subventionering pga klimatväxling:</t>
  </si>
  <si>
    <t>Andel av kostnad för mötesutrustning</t>
  </si>
  <si>
    <t>Besparade utgifter</t>
  </si>
  <si>
    <t>Baserad på antal tågresor</t>
  </si>
  <si>
    <t>Ingen klimatväxling</t>
  </si>
  <si>
    <t>Baserad på kostnad för flygresor</t>
  </si>
  <si>
    <t>Kostnader före</t>
  </si>
  <si>
    <t>Totala kostnader efter överflyttning</t>
  </si>
  <si>
    <t>Reserelation 1</t>
  </si>
  <si>
    <t xml:space="preserve"> Här kan ni fylla i uppgifter för en reserelation som är vanlig inom er organisation. Ett antal grå rutor är förifyllda, men dessa går att ändra om ni har mer exakta uppgifter.</t>
  </si>
  <si>
    <t>Reserelation X</t>
  </si>
  <si>
    <r>
      <t xml:space="preserve">
Skapad av: Trivector Traffic AB inom ramen för projektet </t>
    </r>
    <r>
      <rPr>
        <i/>
        <sz val="12"/>
        <color rgb="FF000000"/>
        <rFont val="Verdana"/>
        <family val="2"/>
      </rPr>
      <t>Klimatväxling i Skåne,</t>
    </r>
    <r>
      <rPr>
        <sz val="12"/>
        <color rgb="FF000000"/>
        <rFont val="Verdana"/>
        <family val="2"/>
      </rPr>
      <t xml:space="preserve"> som drivs av Region Skåne och medfinansieras av Europeiska Regionala Utvecklingsfonden.
Kontaktpersoner:
Nina Hvitlock
nina.hvitlock@trivector.se
Pernilla Hyllenius Mattisson
pernilla.hyllenius@trivector.se
Frida Odbacke
frida.odbacke@trivector.se</t>
    </r>
  </si>
  <si>
    <t>Initiala kostnader</t>
  </si>
  <si>
    <t>Initiala utsläpp</t>
  </si>
  <si>
    <t>Tillkommande kostnader</t>
  </si>
  <si>
    <r>
      <t xml:space="preserve">Restid som obetald arbetstid </t>
    </r>
    <r>
      <rPr>
        <sz val="8"/>
        <color theme="1"/>
        <rFont val="Verdana"/>
        <family val="2"/>
      </rPr>
      <t>(av ovan angiven tid)</t>
    </r>
  </si>
  <si>
    <t>KOSTNAD OCH UTSLÄPP FÖR ETT MÖTE</t>
  </si>
  <si>
    <r>
      <rPr>
        <b/>
        <sz val="11"/>
        <color theme="1"/>
        <rFont val="Verdana"/>
        <family val="2"/>
      </rPr>
      <t>Kostnad och utsläpp för möten</t>
    </r>
    <r>
      <rPr>
        <sz val="11"/>
        <color theme="1"/>
        <rFont val="Verdana"/>
        <family val="2"/>
      </rPr>
      <t xml:space="preserve">
Detta verktyg kan ni använda för att räkna ut hur mycket pengar er organisation sparar när ni delvis använder digitala möten istället för att resa, samt vilken mängd CO2-utsläpp ni minskar. Vi har räknat på totalkostnaden för mötet - biljettpriser, materialkostnader samt arbetstid.
</t>
    </r>
    <r>
      <rPr>
        <b/>
        <sz val="11"/>
        <color theme="1"/>
        <rFont val="Verdana"/>
        <family val="2"/>
      </rPr>
      <t>I fliken "Exempel Malmö-Stockholm ToR"</t>
    </r>
    <r>
      <rPr>
        <sz val="11"/>
        <color theme="1"/>
        <rFont val="Verdana"/>
        <family val="2"/>
      </rPr>
      <t xml:space="preserve"> visas ett exempel för resor Malmö-Stockholm T&amp;R med förifyllda värden på andel utbytta resor och kostnadsbesparingar som detta förväntas ge.
Att göra: 
</t>
    </r>
    <r>
      <rPr>
        <b/>
        <sz val="11"/>
        <color theme="1"/>
        <rFont val="Verdana"/>
        <family val="2"/>
      </rPr>
      <t>I fliken "Reserelation 1"</t>
    </r>
    <r>
      <rPr>
        <sz val="11"/>
        <color theme="1"/>
        <rFont val="Verdana"/>
        <family val="2"/>
      </rPr>
      <t xml:space="preserve"> fyller ni i uppgifter för en vanlig reserelation inom er organisation.
</t>
    </r>
    <r>
      <rPr>
        <b/>
        <sz val="11"/>
        <color theme="1"/>
        <rFont val="Verdana"/>
        <family val="2"/>
      </rPr>
      <t>1. Fyll i grå rutor</t>
    </r>
    <r>
      <rPr>
        <sz val="11"/>
        <color theme="1"/>
        <rFont val="Verdana"/>
        <family val="2"/>
      </rPr>
      <t xml:space="preserve"> med uppgifter för er organisation. Uppskatta om du inte vet exakta värden.
</t>
    </r>
    <r>
      <rPr>
        <b/>
        <sz val="11"/>
        <color theme="1"/>
        <rFont val="Verdana"/>
        <family val="2"/>
      </rPr>
      <t>2. Testa olika andelar tåg-, bil- och flygresor</t>
    </r>
    <r>
      <rPr>
        <sz val="11"/>
        <color theme="1"/>
        <rFont val="Verdana"/>
        <family val="2"/>
      </rPr>
      <t xml:space="preserve"> som uppskattas kunna bytas mot digitala möten.
</t>
    </r>
    <r>
      <rPr>
        <b/>
        <sz val="11"/>
        <color theme="1"/>
        <rFont val="Verdana"/>
        <family val="2"/>
      </rPr>
      <t>3. Studera resultaten</t>
    </r>
    <r>
      <rPr>
        <sz val="11"/>
        <color theme="1"/>
        <rFont val="Verdana"/>
        <family val="2"/>
      </rPr>
      <t xml:space="preserve"> för kostnads- och utsläppsbesparingar som kan uppnås vid olika andelar utbytta resor.
Vill ni göra beräkningen för möten på fler orter kan ni enkelt kopiera fliken "Reserelation x (att kopiera)".
</t>
    </r>
    <r>
      <rPr>
        <b/>
        <sz val="11"/>
        <color theme="1"/>
        <rFont val="Verdana"/>
        <family val="2"/>
      </rPr>
      <t>Tips!</t>
    </r>
    <r>
      <rPr>
        <sz val="11"/>
        <color theme="1"/>
        <rFont val="Verdana"/>
        <family val="2"/>
      </rPr>
      <t xml:space="preserve">
Flera grå rutor är förifyllda, men dessa går att ändra om ni har mer exakta uppgifter. 
I samtliga fall avses ToR-resor till en given destination.
</t>
    </r>
    <r>
      <rPr>
        <b/>
        <sz val="11"/>
        <color theme="1"/>
        <rFont val="Verdana"/>
        <family val="2"/>
      </rPr>
      <t>Klimatväxling</t>
    </r>
    <r>
      <rPr>
        <sz val="11"/>
        <color theme="1"/>
        <rFont val="Verdana"/>
        <family val="2"/>
      </rPr>
      <t xml:space="preserve">
Klimatväxling innebär att en intern avgift tas ut för klimatpåverkande tjänsteresor. Avgiften används till interna åtgärder som främjar ett mer hållbart resande och därmed minskar den egna verksamhetens klimatpåverkan. 
Läs mer om klimatväxling: www.skane.se/klimatvaxling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</si>
</sst>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r&quot;"/>
    <numFmt numFmtId="165" formatCode="General\ &quot; kg&quot;"/>
    <numFmt numFmtId="166" formatCode="General\ &quot;kg&quot;"/>
  </numFmts>
  <fonts count="36" x14ac:knownFonts="1">
    <font>
      <sz val="11"/>
      <color theme="1"/>
      <name val="Calibri"/>
      <family val="2"/>
      <scheme val="minor"/>
    </font>
    <font>
      <u/>
      <sz val="11"/>
      <color theme="10"/>
      <name val="Calibri"/>
      <family val="2"/>
      <scheme val="minor"/>
    </font>
    <font>
      <i/>
      <sz val="9"/>
      <color theme="1"/>
      <name val="Verdana"/>
      <family val="2"/>
    </font>
    <font>
      <b/>
      <sz val="9"/>
      <color rgb="FF559DAB"/>
      <name val="Verdana"/>
      <family val="2"/>
    </font>
    <font>
      <sz val="9"/>
      <color theme="1"/>
      <name val="Verdana"/>
      <family val="2"/>
    </font>
    <font>
      <b/>
      <sz val="9"/>
      <color theme="1"/>
      <name val="Verdana"/>
      <family val="2"/>
    </font>
    <font>
      <sz val="9"/>
      <color rgb="FFFF0000"/>
      <name val="Verdana"/>
      <family val="2"/>
    </font>
    <font>
      <sz val="9"/>
      <name val="Verdana"/>
      <family val="2"/>
    </font>
    <font>
      <sz val="9"/>
      <color theme="0"/>
      <name val="Verdana"/>
      <family val="2"/>
    </font>
    <font>
      <b/>
      <sz val="9"/>
      <color theme="0"/>
      <name val="Verdana"/>
      <family val="2"/>
    </font>
    <font>
      <u/>
      <sz val="9"/>
      <color theme="10"/>
      <name val="Verdana"/>
      <family val="2"/>
    </font>
    <font>
      <sz val="8"/>
      <name val="Verdana"/>
      <family val="2"/>
    </font>
    <font>
      <b/>
      <sz val="8"/>
      <color theme="0"/>
      <name val="Verdana"/>
      <family val="2"/>
    </font>
    <font>
      <sz val="8"/>
      <color theme="1"/>
      <name val="Verdana"/>
      <family val="2"/>
    </font>
    <font>
      <sz val="9"/>
      <color theme="5"/>
      <name val="Verdana"/>
      <family val="2"/>
    </font>
    <font>
      <sz val="11"/>
      <color theme="1"/>
      <name val="Calibri"/>
      <family val="2"/>
      <scheme val="minor"/>
    </font>
    <font>
      <b/>
      <sz val="12"/>
      <name val="Verdana"/>
      <family val="2"/>
    </font>
    <font>
      <i/>
      <sz val="8"/>
      <color theme="1"/>
      <name val="Verdana"/>
      <family val="2"/>
    </font>
    <font>
      <sz val="10"/>
      <name val="Verdana"/>
      <family val="2"/>
    </font>
    <font>
      <b/>
      <i/>
      <sz val="8"/>
      <color theme="1"/>
      <name val="Verdana"/>
      <family val="2"/>
    </font>
    <font>
      <sz val="12"/>
      <color rgb="FF000000"/>
      <name val="Verdana"/>
      <family val="2"/>
    </font>
    <font>
      <i/>
      <sz val="12"/>
      <color rgb="FF000000"/>
      <name val="Verdana"/>
      <family val="2"/>
    </font>
    <font>
      <i/>
      <sz val="8"/>
      <name val="Verdana"/>
      <family val="2"/>
    </font>
    <font>
      <b/>
      <i/>
      <sz val="9"/>
      <color theme="1"/>
      <name val="Verdana"/>
      <family val="2"/>
    </font>
    <font>
      <b/>
      <i/>
      <sz val="9"/>
      <name val="Verdana"/>
      <family val="2"/>
    </font>
    <font>
      <u/>
      <sz val="9"/>
      <color theme="1"/>
      <name val="Verdana"/>
      <family val="2"/>
    </font>
    <font>
      <i/>
      <sz val="8"/>
      <color theme="0"/>
      <name val="Verdana"/>
      <family val="2"/>
    </font>
    <font>
      <i/>
      <vertAlign val="subscript"/>
      <sz val="8"/>
      <color theme="0"/>
      <name val="Verdana"/>
      <family val="2"/>
    </font>
    <font>
      <b/>
      <sz val="8"/>
      <color theme="1"/>
      <name val="Verdana"/>
      <family val="2"/>
    </font>
    <font>
      <b/>
      <sz val="8"/>
      <name val="Verdana"/>
      <family val="2"/>
    </font>
    <font>
      <sz val="8"/>
      <color theme="0"/>
      <name val="Verdana"/>
      <family val="2"/>
    </font>
    <font>
      <b/>
      <i/>
      <sz val="8"/>
      <color theme="0"/>
      <name val="Verdana"/>
      <family val="2"/>
    </font>
    <font>
      <b/>
      <i/>
      <sz val="9"/>
      <color theme="4"/>
      <name val="Verdana"/>
      <family val="2"/>
    </font>
    <font>
      <sz val="9"/>
      <color theme="4"/>
      <name val="Verdana"/>
      <family val="2"/>
    </font>
    <font>
      <sz val="11"/>
      <color theme="1"/>
      <name val="Verdana"/>
      <family val="2"/>
    </font>
    <font>
      <b/>
      <sz val="11"/>
      <color theme="1"/>
      <name val="Verdana"/>
      <family val="2"/>
    </font>
  </fonts>
  <fills count="12">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gray125">
        <bgColor theme="0"/>
      </patternFill>
    </fill>
    <fill>
      <patternFill patternType="solid">
        <fgColor theme="0" tint="-0.34998626667073579"/>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theme="0"/>
      </left>
      <right style="thin">
        <color theme="0"/>
      </right>
      <top style="thin">
        <color theme="0"/>
      </top>
      <bottom style="thin">
        <color theme="0"/>
      </bottom>
      <diagonal/>
    </border>
    <border>
      <left style="medium">
        <color theme="0"/>
      </left>
      <right/>
      <top/>
      <bottom/>
      <diagonal/>
    </border>
    <border>
      <left/>
      <right style="thin">
        <color indexed="64"/>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6"/>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style="medium">
        <color theme="6"/>
      </right>
      <top/>
      <bottom style="medium">
        <color theme="6"/>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dotted">
        <color indexed="64"/>
      </left>
      <right style="dotted">
        <color indexed="64"/>
      </right>
      <top/>
      <bottom/>
      <diagonal/>
    </border>
  </borders>
  <cellStyleXfs count="3">
    <xf numFmtId="0" fontId="0" fillId="0" borderId="0"/>
    <xf numFmtId="0" fontId="1" fillId="0" borderId="0" applyNumberFormat="0" applyFill="0" applyBorder="0" applyAlignment="0" applyProtection="0"/>
    <xf numFmtId="9" fontId="15" fillId="0" borderId="0" applyFont="0" applyFill="0" applyBorder="0" applyAlignment="0" applyProtection="0"/>
  </cellStyleXfs>
  <cellXfs count="296">
    <xf numFmtId="0" fontId="0" fillId="0" borderId="0" xfId="0"/>
    <xf numFmtId="0" fontId="4" fillId="0" borderId="0" xfId="0" applyFont="1"/>
    <xf numFmtId="0" fontId="6" fillId="0" borderId="0" xfId="0" applyFont="1"/>
    <xf numFmtId="0" fontId="2" fillId="0" borderId="0" xfId="0" applyFont="1"/>
    <xf numFmtId="0" fontId="7" fillId="0" borderId="0" xfId="0" applyFont="1"/>
    <xf numFmtId="0" fontId="8" fillId="0" borderId="0" xfId="0" applyFont="1"/>
    <xf numFmtId="0" fontId="11" fillId="0" borderId="0" xfId="0" applyFont="1"/>
    <xf numFmtId="0" fontId="13" fillId="0" borderId="0" xfId="0" applyFont="1"/>
    <xf numFmtId="0" fontId="2" fillId="0" borderId="2" xfId="0" applyFont="1" applyBorder="1"/>
    <xf numFmtId="0" fontId="5"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3"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9" fontId="4" fillId="0" borderId="0" xfId="2" applyFont="1" applyBorder="1" applyAlignment="1">
      <alignment horizontal="center"/>
    </xf>
    <xf numFmtId="0" fontId="17" fillId="0" borderId="0" xfId="0" applyFont="1"/>
    <xf numFmtId="0" fontId="5" fillId="0" borderId="6" xfId="0" applyFont="1" applyBorder="1"/>
    <xf numFmtId="0" fontId="9" fillId="2" borderId="11" xfId="0" applyFont="1" applyFill="1" applyBorder="1" applyAlignment="1">
      <alignment horizontal="center" vertical="center"/>
    </xf>
    <xf numFmtId="0" fontId="4" fillId="0" borderId="3" xfId="0" applyFont="1" applyBorder="1"/>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top"/>
    </xf>
    <xf numFmtId="9" fontId="13" fillId="0" borderId="0" xfId="0" applyNumberFormat="1" applyFont="1" applyAlignment="1">
      <alignment horizontal="center" vertical="center"/>
    </xf>
    <xf numFmtId="9" fontId="11" fillId="0" borderId="0" xfId="0" applyNumberFormat="1" applyFont="1" applyAlignment="1">
      <alignment horizontal="center" vertical="center"/>
    </xf>
    <xf numFmtId="9" fontId="4" fillId="0" borderId="0" xfId="2" applyFont="1" applyBorder="1"/>
    <xf numFmtId="0" fontId="16" fillId="0" borderId="0" xfId="0" applyFont="1"/>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9" fontId="22" fillId="0" borderId="0" xfId="0" applyNumberFormat="1" applyFont="1" applyAlignment="1">
      <alignment horizontal="center" vertical="center"/>
    </xf>
    <xf numFmtId="0" fontId="10" fillId="0" borderId="0" xfId="1" applyFont="1" applyBorder="1"/>
    <xf numFmtId="0" fontId="24" fillId="0" borderId="0" xfId="0" applyFont="1"/>
    <xf numFmtId="0" fontId="5" fillId="0" borderId="6" xfId="0" applyFont="1" applyBorder="1" applyAlignment="1">
      <alignment vertical="top"/>
    </xf>
    <xf numFmtId="9" fontId="18" fillId="0" borderId="0" xfId="0" applyNumberFormat="1" applyFont="1" applyAlignment="1">
      <alignment horizontal="center" vertical="center"/>
    </xf>
    <xf numFmtId="0" fontId="4" fillId="5" borderId="0" xfId="0" applyFont="1" applyFill="1"/>
    <xf numFmtId="164" fontId="4" fillId="5" borderId="0" xfId="0" applyNumberFormat="1" applyFont="1" applyFill="1" applyAlignment="1">
      <alignment horizontal="left"/>
    </xf>
    <xf numFmtId="164" fontId="4" fillId="0" borderId="0" xfId="0" applyNumberFormat="1" applyFont="1"/>
    <xf numFmtId="9" fontId="4" fillId="0" borderId="0" xfId="2" applyFont="1" applyFill="1" applyBorder="1" applyAlignment="1">
      <alignment horizontal="right"/>
    </xf>
    <xf numFmtId="164" fontId="17" fillId="0" borderId="0" xfId="0" applyNumberFormat="1" applyFont="1"/>
    <xf numFmtId="0" fontId="8" fillId="0" borderId="0" xfId="0" applyFont="1" applyAlignment="1">
      <alignment horizontal="center" vertical="center"/>
    </xf>
    <xf numFmtId="0" fontId="3" fillId="0" borderId="4" xfId="0" applyFont="1" applyBorder="1"/>
    <xf numFmtId="0" fontId="10" fillId="0" borderId="10" xfId="1" applyFont="1" applyBorder="1"/>
    <xf numFmtId="0" fontId="5" fillId="5" borderId="0" xfId="0" applyFont="1" applyFill="1"/>
    <xf numFmtId="164" fontId="13" fillId="0" borderId="7" xfId="0" applyNumberFormat="1" applyFont="1" applyBorder="1"/>
    <xf numFmtId="0" fontId="2" fillId="0" borderId="0" xfId="0" applyFont="1" applyAlignment="1">
      <alignment horizontal="right"/>
    </xf>
    <xf numFmtId="0" fontId="2" fillId="0" borderId="7" xfId="0" applyFont="1" applyBorder="1" applyAlignment="1">
      <alignment wrapText="1"/>
    </xf>
    <xf numFmtId="9" fontId="13" fillId="0" borderId="7" xfId="2" applyFont="1" applyFill="1" applyBorder="1"/>
    <xf numFmtId="9" fontId="13" fillId="0" borderId="7" xfId="2" applyFont="1" applyFill="1" applyBorder="1" applyAlignment="1">
      <alignment horizontal="right"/>
    </xf>
    <xf numFmtId="0" fontId="8" fillId="0" borderId="15" xfId="0" applyFont="1" applyBorder="1"/>
    <xf numFmtId="0" fontId="8" fillId="0" borderId="15" xfId="0" applyFont="1" applyBorder="1" applyAlignment="1">
      <alignment horizontal="right"/>
    </xf>
    <xf numFmtId="164" fontId="8" fillId="0" borderId="15" xfId="0" applyNumberFormat="1" applyFont="1" applyBorder="1"/>
    <xf numFmtId="166" fontId="13" fillId="0" borderId="0" xfId="0" applyNumberFormat="1" applyFont="1"/>
    <xf numFmtId="164" fontId="13" fillId="0" borderId="0" xfId="0" applyNumberFormat="1" applyFont="1" applyAlignment="1">
      <alignment horizontal="right"/>
    </xf>
    <xf numFmtId="166" fontId="17" fillId="0" borderId="0" xfId="0" applyNumberFormat="1" applyFont="1"/>
    <xf numFmtId="164" fontId="11" fillId="0" borderId="0" xfId="0" applyNumberFormat="1" applyFont="1" applyAlignment="1">
      <alignment horizontal="right" vertical="center"/>
    </xf>
    <xf numFmtId="164" fontId="22" fillId="0" borderId="0" xfId="0" applyNumberFormat="1" applyFont="1" applyAlignment="1">
      <alignment horizontal="center" vertical="center"/>
    </xf>
    <xf numFmtId="9" fontId="28" fillId="0" borderId="0" xfId="0" applyNumberFormat="1" applyFont="1" applyAlignment="1">
      <alignment horizontal="center" vertical="center"/>
    </xf>
    <xf numFmtId="0" fontId="5" fillId="0" borderId="0" xfId="0" applyFont="1" applyAlignment="1">
      <alignment wrapText="1"/>
    </xf>
    <xf numFmtId="0" fontId="8" fillId="0" borderId="18" xfId="0" applyFont="1" applyBorder="1"/>
    <xf numFmtId="0" fontId="8" fillId="0" borderId="19" xfId="0" applyFont="1" applyBorder="1"/>
    <xf numFmtId="9" fontId="13" fillId="0" borderId="5" xfId="2" applyFont="1" applyFill="1" applyBorder="1"/>
    <xf numFmtId="0" fontId="13" fillId="0" borderId="9" xfId="0" applyFont="1" applyBorder="1"/>
    <xf numFmtId="164" fontId="13" fillId="0" borderId="9" xfId="0" applyNumberFormat="1" applyFont="1" applyBorder="1"/>
    <xf numFmtId="164" fontId="4" fillId="0" borderId="9" xfId="0" applyNumberFormat="1" applyFont="1" applyBorder="1"/>
    <xf numFmtId="9" fontId="29" fillId="0" borderId="17" xfId="0" applyNumberFormat="1" applyFont="1" applyBorder="1" applyAlignment="1">
      <alignment horizontal="center" vertical="center"/>
    </xf>
    <xf numFmtId="9" fontId="28" fillId="6" borderId="0" xfId="0" applyNumberFormat="1" applyFont="1" applyFill="1" applyAlignment="1">
      <alignment horizontal="center" vertical="center"/>
    </xf>
    <xf numFmtId="164" fontId="13" fillId="0" borderId="0" xfId="0" applyNumberFormat="1" applyFont="1"/>
    <xf numFmtId="0" fontId="2" fillId="0" borderId="0" xfId="0" applyFont="1" applyAlignment="1">
      <alignment wrapText="1"/>
    </xf>
    <xf numFmtId="164" fontId="11" fillId="0" borderId="0" xfId="0" applyNumberFormat="1" applyFont="1"/>
    <xf numFmtId="9" fontId="8" fillId="0" borderId="15" xfId="2" applyFont="1" applyBorder="1"/>
    <xf numFmtId="164" fontId="8" fillId="0" borderId="15" xfId="2" applyNumberFormat="1" applyFont="1" applyBorder="1" applyAlignment="1">
      <alignment horizontal="center"/>
    </xf>
    <xf numFmtId="0" fontId="13" fillId="4" borderId="1" xfId="0" applyFont="1" applyFill="1" applyBorder="1" applyProtection="1">
      <protection locked="0"/>
    </xf>
    <xf numFmtId="0" fontId="17" fillId="0" borderId="0" xfId="0" applyFont="1" applyProtection="1">
      <protection locked="0"/>
    </xf>
    <xf numFmtId="0" fontId="7" fillId="0" borderId="6" xfId="0" applyFont="1" applyBorder="1"/>
    <xf numFmtId="0" fontId="7" fillId="0" borderId="0" xfId="0" applyFont="1" applyAlignment="1">
      <alignment horizontal="center" vertical="center"/>
    </xf>
    <xf numFmtId="0" fontId="7" fillId="0" borderId="7" xfId="0" applyFont="1" applyBorder="1"/>
    <xf numFmtId="0" fontId="4" fillId="0" borderId="6" xfId="0" applyFont="1" applyBorder="1" applyAlignment="1">
      <alignment vertical="center"/>
    </xf>
    <xf numFmtId="0" fontId="4" fillId="0" borderId="0" xfId="0" applyFont="1" applyAlignment="1">
      <alignment vertical="center"/>
    </xf>
    <xf numFmtId="0" fontId="12" fillId="7" borderId="0" xfId="0" applyFont="1" applyFill="1" applyAlignment="1">
      <alignment vertical="center"/>
    </xf>
    <xf numFmtId="0" fontId="8" fillId="7" borderId="0" xfId="0" applyFont="1" applyFill="1" applyAlignment="1">
      <alignment vertical="center"/>
    </xf>
    <xf numFmtId="164" fontId="12" fillId="7" borderId="0" xfId="0" applyNumberFormat="1" applyFont="1" applyFill="1" applyAlignment="1">
      <alignment vertical="center"/>
    </xf>
    <xf numFmtId="0" fontId="12" fillId="8" borderId="0" xfId="0" applyFont="1" applyFill="1" applyAlignment="1">
      <alignment vertical="center"/>
    </xf>
    <xf numFmtId="0" fontId="8" fillId="8" borderId="0" xfId="0" applyFont="1" applyFill="1" applyAlignment="1">
      <alignment vertical="center"/>
    </xf>
    <xf numFmtId="0" fontId="12" fillId="9" borderId="0" xfId="0" applyFont="1" applyFill="1" applyAlignment="1">
      <alignment vertical="center"/>
    </xf>
    <xf numFmtId="0" fontId="7" fillId="9" borderId="0" xfId="0" applyFont="1" applyFill="1" applyAlignment="1">
      <alignment vertical="center"/>
    </xf>
    <xf numFmtId="0" fontId="8" fillId="9" borderId="0" xfId="0" applyFont="1" applyFill="1" applyAlignment="1">
      <alignment vertical="center"/>
    </xf>
    <xf numFmtId="164" fontId="12" fillId="0" borderId="0" xfId="0" applyNumberFormat="1" applyFont="1" applyAlignment="1">
      <alignment vertical="center"/>
    </xf>
    <xf numFmtId="0" fontId="12" fillId="10" borderId="0" xfId="0" applyFont="1" applyFill="1" applyAlignment="1">
      <alignment vertical="center"/>
    </xf>
    <xf numFmtId="0" fontId="7" fillId="10" borderId="0" xfId="0" applyFont="1" applyFill="1" applyAlignment="1">
      <alignment vertical="center"/>
    </xf>
    <xf numFmtId="0" fontId="4" fillId="10" borderId="0" xfId="0" applyFont="1" applyFill="1" applyAlignment="1">
      <alignment vertical="center"/>
    </xf>
    <xf numFmtId="164" fontId="12" fillId="10" borderId="0" xfId="0" applyNumberFormat="1" applyFont="1" applyFill="1" applyAlignment="1">
      <alignment vertical="center"/>
    </xf>
    <xf numFmtId="0" fontId="4" fillId="0" borderId="7" xfId="0" applyFont="1" applyBorder="1" applyAlignment="1">
      <alignment vertical="center"/>
    </xf>
    <xf numFmtId="0" fontId="8" fillId="0" borderId="0" xfId="0" applyFont="1" applyAlignment="1">
      <alignment vertical="center"/>
    </xf>
    <xf numFmtId="0" fontId="8" fillId="0" borderId="15" xfId="0" applyFont="1" applyBorder="1" applyAlignment="1">
      <alignment vertical="center"/>
    </xf>
    <xf numFmtId="164" fontId="8" fillId="0" borderId="15" xfId="0" applyNumberFormat="1" applyFont="1" applyBorder="1" applyAlignment="1">
      <alignment vertical="center"/>
    </xf>
    <xf numFmtId="0" fontId="26" fillId="7" borderId="0" xfId="0" applyFont="1" applyFill="1" applyAlignment="1">
      <alignment vertical="center"/>
    </xf>
    <xf numFmtId="165" fontId="12" fillId="7" borderId="0" xfId="0" applyNumberFormat="1" applyFont="1" applyFill="1" applyAlignment="1">
      <alignment vertical="center"/>
    </xf>
    <xf numFmtId="0" fontId="26" fillId="8" borderId="0" xfId="0" applyFont="1" applyFill="1" applyAlignment="1">
      <alignment vertical="center"/>
    </xf>
    <xf numFmtId="164" fontId="12" fillId="8" borderId="0" xfId="0" applyNumberFormat="1" applyFont="1" applyFill="1" applyAlignment="1">
      <alignment vertical="center"/>
    </xf>
    <xf numFmtId="0" fontId="26" fillId="9" borderId="0" xfId="0" applyFont="1" applyFill="1" applyAlignment="1">
      <alignment vertical="center"/>
    </xf>
    <xf numFmtId="0" fontId="26" fillId="10" borderId="0" xfId="0" applyFont="1" applyFill="1" applyAlignment="1">
      <alignment vertical="center"/>
    </xf>
    <xf numFmtId="166" fontId="12" fillId="10" borderId="0" xfId="0" applyNumberFormat="1" applyFont="1" applyFill="1" applyAlignment="1">
      <alignment vertical="center"/>
    </xf>
    <xf numFmtId="0" fontId="32" fillId="0" borderId="0" xfId="0" applyFont="1"/>
    <xf numFmtId="9" fontId="12" fillId="8" borderId="0" xfId="0" applyNumberFormat="1" applyFont="1" applyFill="1" applyAlignment="1">
      <alignment horizontal="center" vertical="center"/>
    </xf>
    <xf numFmtId="9" fontId="28" fillId="11" borderId="0" xfId="0" applyNumberFormat="1" applyFont="1" applyFill="1" applyAlignment="1">
      <alignment horizontal="center" vertical="center"/>
    </xf>
    <xf numFmtId="0" fontId="28" fillId="11" borderId="0" xfId="0" applyFont="1" applyFill="1" applyAlignment="1">
      <alignment vertical="center"/>
    </xf>
    <xf numFmtId="0" fontId="28" fillId="11" borderId="17" xfId="0" applyFont="1" applyFill="1" applyBorder="1" applyAlignment="1">
      <alignment vertical="center"/>
    </xf>
    <xf numFmtId="0" fontId="13" fillId="11" borderId="2" xfId="0" applyFont="1" applyFill="1" applyBorder="1" applyAlignment="1">
      <alignment vertical="center"/>
    </xf>
    <xf numFmtId="164" fontId="13" fillId="11" borderId="0" xfId="0" applyNumberFormat="1" applyFont="1" applyFill="1" applyAlignment="1">
      <alignment vertical="center"/>
    </xf>
    <xf numFmtId="164" fontId="19" fillId="11" borderId="0" xfId="0" applyNumberFormat="1" applyFont="1" applyFill="1" applyAlignment="1">
      <alignment vertical="center"/>
    </xf>
    <xf numFmtId="0" fontId="28" fillId="0" borderId="0" xfId="0" applyFont="1" applyAlignment="1">
      <alignment vertical="center"/>
    </xf>
    <xf numFmtId="0" fontId="28" fillId="0" borderId="17" xfId="0" applyFont="1" applyBorder="1" applyAlignment="1">
      <alignment vertical="center"/>
    </xf>
    <xf numFmtId="0" fontId="13" fillId="0" borderId="0" xfId="0" applyFont="1" applyAlignment="1">
      <alignment vertical="center"/>
    </xf>
    <xf numFmtId="0" fontId="13" fillId="0" borderId="17" xfId="0" applyFont="1" applyBorder="1" applyAlignment="1">
      <alignment vertical="center"/>
    </xf>
    <xf numFmtId="164" fontId="13" fillId="0" borderId="2" xfId="0" applyNumberFormat="1" applyFont="1" applyBorder="1" applyAlignment="1">
      <alignment vertical="center"/>
    </xf>
    <xf numFmtId="0" fontId="17" fillId="0" borderId="0" xfId="0" applyFont="1" applyAlignment="1">
      <alignment vertical="center"/>
    </xf>
    <xf numFmtId="0" fontId="17" fillId="0" borderId="17" xfId="0" applyFont="1" applyBorder="1" applyAlignment="1">
      <alignment vertical="center"/>
    </xf>
    <xf numFmtId="164" fontId="17" fillId="0" borderId="17" xfId="0" applyNumberFormat="1" applyFont="1" applyBorder="1" applyAlignment="1">
      <alignment vertical="center"/>
    </xf>
    <xf numFmtId="164" fontId="17" fillId="0" borderId="0" xfId="0" applyNumberFormat="1" applyFont="1" applyAlignment="1">
      <alignment vertical="center"/>
    </xf>
    <xf numFmtId="166" fontId="17" fillId="0" borderId="0" xfId="0" applyNumberFormat="1" applyFont="1" applyAlignment="1">
      <alignment vertical="center"/>
    </xf>
    <xf numFmtId="0" fontId="12" fillId="8" borderId="17" xfId="0" applyFont="1" applyFill="1" applyBorder="1" applyAlignment="1">
      <alignment vertical="center"/>
    </xf>
    <xf numFmtId="164" fontId="30" fillId="8" borderId="2" xfId="0" applyNumberFormat="1" applyFont="1" applyFill="1" applyBorder="1" applyAlignment="1">
      <alignment vertical="center"/>
    </xf>
    <xf numFmtId="0" fontId="30" fillId="8" borderId="0" xfId="0" applyFont="1" applyFill="1" applyAlignment="1">
      <alignment vertical="center"/>
    </xf>
    <xf numFmtId="166" fontId="31" fillId="8" borderId="0" xfId="0" applyNumberFormat="1" applyFont="1" applyFill="1" applyAlignment="1">
      <alignment vertical="center"/>
    </xf>
    <xf numFmtId="9" fontId="13" fillId="0" borderId="0" xfId="2" applyFont="1" applyFill="1" applyBorder="1" applyAlignment="1">
      <alignment horizontal="center" vertical="center"/>
    </xf>
    <xf numFmtId="164" fontId="13" fillId="0" borderId="17" xfId="0" applyNumberFormat="1" applyFont="1" applyBorder="1" applyAlignment="1">
      <alignment vertical="center"/>
    </xf>
    <xf numFmtId="164" fontId="13" fillId="0" borderId="0" xfId="0" applyNumberFormat="1" applyFont="1" applyAlignment="1">
      <alignment vertical="center"/>
    </xf>
    <xf numFmtId="0" fontId="28" fillId="6" borderId="0" xfId="0" applyFont="1" applyFill="1" applyAlignment="1">
      <alignment vertical="center"/>
    </xf>
    <xf numFmtId="0" fontId="28" fillId="6" borderId="17" xfId="0" applyFont="1" applyFill="1" applyBorder="1" applyAlignment="1">
      <alignment vertical="center"/>
    </xf>
    <xf numFmtId="9" fontId="13" fillId="6" borderId="0" xfId="2" applyFont="1" applyFill="1" applyBorder="1" applyAlignment="1">
      <alignment horizontal="center" vertical="center"/>
    </xf>
    <xf numFmtId="164" fontId="17" fillId="6" borderId="0" xfId="0" applyNumberFormat="1" applyFont="1" applyFill="1" applyAlignment="1">
      <alignment vertical="center"/>
    </xf>
    <xf numFmtId="0" fontId="17" fillId="6" borderId="0" xfId="0" applyFont="1" applyFill="1" applyAlignment="1">
      <alignment vertical="center" wrapText="1"/>
    </xf>
    <xf numFmtId="0" fontId="13" fillId="6" borderId="0" xfId="0" applyFont="1" applyFill="1" applyAlignment="1">
      <alignment vertical="center"/>
    </xf>
    <xf numFmtId="0" fontId="23" fillId="6" borderId="0" xfId="0" applyFont="1" applyFill="1" applyAlignment="1">
      <alignment vertical="center" wrapText="1"/>
    </xf>
    <xf numFmtId="164" fontId="4" fillId="6" borderId="2" xfId="0" applyNumberFormat="1" applyFont="1" applyFill="1" applyBorder="1" applyAlignment="1">
      <alignment vertical="center"/>
    </xf>
    <xf numFmtId="0" fontId="2" fillId="6" borderId="0" xfId="0" applyFont="1" applyFill="1" applyAlignment="1">
      <alignment vertical="center"/>
    </xf>
    <xf numFmtId="0" fontId="2" fillId="6" borderId="17" xfId="0" applyFont="1" applyFill="1" applyBorder="1" applyAlignment="1">
      <alignment vertical="center"/>
    </xf>
    <xf numFmtId="9" fontId="4" fillId="6" borderId="0" xfId="2" applyFont="1" applyFill="1" applyBorder="1" applyAlignment="1">
      <alignment horizontal="center" vertical="center"/>
    </xf>
    <xf numFmtId="164" fontId="17" fillId="6" borderId="17" xfId="0" applyNumberFormat="1" applyFont="1" applyFill="1" applyBorder="1" applyAlignment="1">
      <alignment vertical="center"/>
    </xf>
    <xf numFmtId="0" fontId="4" fillId="6" borderId="0" xfId="0" applyFont="1" applyFill="1" applyAlignment="1">
      <alignment vertical="center"/>
    </xf>
    <xf numFmtId="0" fontId="4" fillId="6" borderId="17" xfId="0" applyFont="1" applyFill="1" applyBorder="1" applyAlignment="1">
      <alignment vertical="center"/>
    </xf>
    <xf numFmtId="164" fontId="19" fillId="6" borderId="0" xfId="0" applyNumberFormat="1" applyFont="1" applyFill="1" applyAlignment="1">
      <alignment vertical="center"/>
    </xf>
    <xf numFmtId="0" fontId="33" fillId="0" borderId="0" xfId="0" applyFont="1"/>
    <xf numFmtId="0" fontId="33" fillId="0" borderId="0" xfId="0" applyFont="1" applyAlignment="1">
      <alignment horizontal="center" vertical="center"/>
    </xf>
    <xf numFmtId="0" fontId="23" fillId="6" borderId="17" xfId="0" applyFont="1" applyFill="1" applyBorder="1" applyAlignment="1">
      <alignment vertical="center" wrapText="1"/>
    </xf>
    <xf numFmtId="164" fontId="13" fillId="6" borderId="2" xfId="0" applyNumberFormat="1" applyFont="1" applyFill="1" applyBorder="1" applyAlignment="1">
      <alignment vertical="center"/>
    </xf>
    <xf numFmtId="164" fontId="13" fillId="6" borderId="17" xfId="0" applyNumberFormat="1" applyFont="1" applyFill="1" applyBorder="1" applyAlignment="1">
      <alignment vertical="center"/>
    </xf>
    <xf numFmtId="0" fontId="28" fillId="0" borderId="0" xfId="0" applyFont="1" applyAlignment="1">
      <alignment horizontal="center" vertical="center"/>
    </xf>
    <xf numFmtId="164" fontId="13" fillId="0" borderId="2" xfId="0" applyNumberFormat="1" applyFont="1" applyBorder="1" applyAlignment="1">
      <alignment horizontal="right" vertical="center"/>
    </xf>
    <xf numFmtId="164" fontId="13" fillId="0" borderId="17" xfId="0" applyNumberFormat="1" applyFont="1" applyBorder="1" applyAlignment="1">
      <alignment horizontal="right" vertical="center"/>
    </xf>
    <xf numFmtId="0" fontId="13" fillId="6" borderId="17" xfId="0" applyFont="1" applyFill="1" applyBorder="1" applyAlignment="1">
      <alignment vertical="center"/>
    </xf>
    <xf numFmtId="0" fontId="4" fillId="0" borderId="0" xfId="0" applyFont="1" applyAlignment="1">
      <alignment vertical="top" wrapText="1"/>
    </xf>
    <xf numFmtId="0" fontId="30" fillId="8" borderId="0" xfId="0" applyFont="1" applyFill="1" applyAlignment="1">
      <alignment vertical="center"/>
    </xf>
    <xf numFmtId="164" fontId="13" fillId="6" borderId="0" xfId="0" applyNumberFormat="1" applyFont="1" applyFill="1" applyAlignment="1">
      <alignment vertical="center"/>
    </xf>
    <xf numFmtId="164" fontId="13" fillId="11" borderId="0" xfId="0" applyNumberFormat="1" applyFont="1" applyFill="1" applyAlignment="1">
      <alignment vertical="center"/>
    </xf>
    <xf numFmtId="0" fontId="2" fillId="0" borderId="0" xfId="0" applyFont="1" applyAlignment="1">
      <alignment wrapText="1"/>
    </xf>
    <xf numFmtId="164" fontId="12" fillId="8" borderId="0" xfId="0" applyNumberFormat="1" applyFont="1" applyFill="1" applyAlignment="1">
      <alignment vertical="center"/>
    </xf>
    <xf numFmtId="0" fontId="20" fillId="0" borderId="1" xfId="0" applyFont="1" applyBorder="1" applyAlignment="1">
      <alignment vertical="top" wrapText="1"/>
    </xf>
    <xf numFmtId="0" fontId="7" fillId="0" borderId="15" xfId="0" applyFont="1" applyBorder="1"/>
    <xf numFmtId="0" fontId="7" fillId="0" borderId="15" xfId="0" applyFont="1" applyBorder="1" applyAlignment="1">
      <alignment horizontal="right"/>
    </xf>
    <xf numFmtId="164" fontId="7" fillId="0" borderId="15" xfId="0" applyNumberFormat="1" applyFont="1" applyBorder="1"/>
    <xf numFmtId="0" fontId="7" fillId="0" borderId="0" xfId="0" applyFont="1" applyAlignment="1">
      <alignment vertical="center"/>
    </xf>
    <xf numFmtId="0" fontId="7" fillId="0" borderId="15" xfId="0" applyFont="1" applyBorder="1" applyAlignment="1">
      <alignment vertical="center"/>
    </xf>
    <xf numFmtId="164" fontId="7" fillId="0" borderId="15" xfId="0" applyNumberFormat="1" applyFont="1" applyBorder="1" applyAlignment="1">
      <alignment vertical="center"/>
    </xf>
    <xf numFmtId="0" fontId="13" fillId="0" borderId="0" xfId="0" applyFont="1" applyBorder="1" applyAlignment="1">
      <alignment vertical="top" wrapText="1"/>
    </xf>
    <xf numFmtId="0" fontId="4" fillId="0" borderId="0" xfId="0" applyFont="1" applyBorder="1"/>
    <xf numFmtId="0" fontId="6" fillId="0" borderId="6" xfId="0" applyFont="1" applyBorder="1"/>
    <xf numFmtId="0" fontId="4" fillId="0" borderId="0" xfId="0" applyFont="1" applyBorder="1" applyAlignment="1">
      <alignment vertical="top"/>
    </xf>
    <xf numFmtId="0" fontId="7" fillId="0" borderId="0" xfId="0" applyFont="1" applyBorder="1"/>
    <xf numFmtId="0" fontId="2" fillId="0" borderId="0" xfId="0" applyFont="1" applyBorder="1" applyAlignment="1">
      <alignment wrapText="1"/>
    </xf>
    <xf numFmtId="9" fontId="13" fillId="0" borderId="0" xfId="0" applyNumberFormat="1" applyFont="1" applyBorder="1" applyAlignment="1">
      <alignment horizontal="center" vertical="center"/>
    </xf>
    <xf numFmtId="0" fontId="13" fillId="0" borderId="0" xfId="0" applyFont="1" applyBorder="1"/>
    <xf numFmtId="164" fontId="13" fillId="0" borderId="0" xfId="0" applyNumberFormat="1" applyFont="1" applyBorder="1" applyAlignment="1">
      <alignment horizontal="right"/>
    </xf>
    <xf numFmtId="0" fontId="28" fillId="0" borderId="0" xfId="0" applyFont="1"/>
    <xf numFmtId="0" fontId="13" fillId="0" borderId="0" xfId="0" applyFont="1" applyAlignment="1">
      <alignment horizontal="right" vertical="center"/>
    </xf>
    <xf numFmtId="0" fontId="2" fillId="0" borderId="7" xfId="0" applyFont="1" applyBorder="1"/>
    <xf numFmtId="0" fontId="4" fillId="0" borderId="34" xfId="0" applyFont="1" applyBorder="1"/>
    <xf numFmtId="0" fontId="6" fillId="0" borderId="34" xfId="0" applyFont="1" applyBorder="1"/>
    <xf numFmtId="164" fontId="28" fillId="0" borderId="4" xfId="0" applyNumberFormat="1" applyFont="1" applyBorder="1" applyAlignment="1"/>
    <xf numFmtId="164" fontId="28" fillId="0" borderId="0" xfId="0" applyNumberFormat="1" applyFont="1" applyAlignment="1"/>
    <xf numFmtId="0" fontId="4" fillId="0" borderId="0" xfId="0" applyFont="1" applyBorder="1" applyAlignment="1">
      <alignment vertical="top" wrapText="1"/>
    </xf>
    <xf numFmtId="0" fontId="14" fillId="0" borderId="0" xfId="0" applyFont="1" applyBorder="1"/>
    <xf numFmtId="0" fontId="4" fillId="0" borderId="0" xfId="0" applyFont="1" applyBorder="1" applyAlignment="1">
      <alignment horizontal="center" vertical="center"/>
    </xf>
    <xf numFmtId="0" fontId="7" fillId="0" borderId="9" xfId="0" applyFont="1" applyBorder="1"/>
    <xf numFmtId="164" fontId="7" fillId="0" borderId="15" xfId="2" applyNumberFormat="1" applyFont="1" applyBorder="1"/>
    <xf numFmtId="14" fontId="4" fillId="0" borderId="0" xfId="0" applyNumberFormat="1" applyFont="1" applyAlignment="1">
      <alignment horizontal="left"/>
    </xf>
    <xf numFmtId="164" fontId="13" fillId="0" borderId="0" xfId="0" applyNumberFormat="1" applyFont="1" applyAlignment="1">
      <alignment horizontal="right" vertical="center"/>
    </xf>
    <xf numFmtId="0" fontId="13" fillId="0" borderId="0" xfId="0" applyFont="1" applyAlignment="1">
      <alignment horizontal="right" vertical="center"/>
    </xf>
    <xf numFmtId="164" fontId="17" fillId="0" borderId="0" xfId="0" applyNumberFormat="1" applyFont="1" applyAlignment="1">
      <alignment horizontal="right"/>
    </xf>
    <xf numFmtId="164" fontId="4" fillId="0" borderId="0" xfId="0" applyNumberFormat="1" applyFont="1"/>
    <xf numFmtId="166" fontId="13" fillId="0" borderId="2" xfId="0" applyNumberFormat="1" applyFont="1" applyBorder="1" applyAlignment="1">
      <alignment vertical="center"/>
    </xf>
    <xf numFmtId="0" fontId="13" fillId="0" borderId="17" xfId="0" applyFont="1" applyBorder="1" applyAlignment="1">
      <alignment vertical="center"/>
    </xf>
    <xf numFmtId="166" fontId="13" fillId="0" borderId="0" xfId="0" applyNumberFormat="1" applyFont="1" applyBorder="1" applyAlignment="1">
      <alignment vertical="center"/>
    </xf>
    <xf numFmtId="166" fontId="13" fillId="0" borderId="17" xfId="0" applyNumberFormat="1" applyFont="1" applyBorder="1" applyAlignment="1">
      <alignment vertical="center"/>
    </xf>
    <xf numFmtId="0" fontId="13" fillId="0" borderId="0" xfId="0" applyFont="1" applyAlignment="1">
      <alignment vertical="center"/>
    </xf>
    <xf numFmtId="164" fontId="17" fillId="0" borderId="2" xfId="0" applyNumberFormat="1" applyFont="1" applyBorder="1" applyAlignment="1">
      <alignment vertical="center"/>
    </xf>
    <xf numFmtId="164" fontId="17" fillId="0" borderId="0" xfId="0" applyNumberFormat="1" applyFont="1" applyAlignment="1">
      <alignment vertical="center"/>
    </xf>
    <xf numFmtId="164" fontId="13" fillId="6" borderId="2" xfId="0" applyNumberFormat="1" applyFont="1" applyFill="1" applyBorder="1" applyAlignment="1">
      <alignment vertical="center"/>
    </xf>
    <xf numFmtId="164" fontId="13" fillId="6" borderId="17" xfId="0" applyNumberFormat="1" applyFont="1" applyFill="1" applyBorder="1" applyAlignment="1">
      <alignment vertical="center"/>
    </xf>
    <xf numFmtId="0" fontId="23" fillId="6" borderId="2" xfId="0" applyFont="1" applyFill="1" applyBorder="1" applyAlignment="1">
      <alignment vertical="center" wrapText="1"/>
    </xf>
    <xf numFmtId="0" fontId="23" fillId="6" borderId="17" xfId="0" applyFont="1" applyFill="1" applyBorder="1" applyAlignment="1">
      <alignment vertical="center" wrapText="1"/>
    </xf>
    <xf numFmtId="0" fontId="13" fillId="0" borderId="0" xfId="0" applyFont="1" applyBorder="1" applyAlignment="1">
      <alignment vertical="top" wrapText="1"/>
    </xf>
    <xf numFmtId="0" fontId="13" fillId="0" borderId="3" xfId="0" applyFont="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6" fillId="0" borderId="4" xfId="0" applyFont="1" applyBorder="1" applyAlignment="1"/>
    <xf numFmtId="0" fontId="16" fillId="0" borderId="9" xfId="0" applyFont="1" applyBorder="1" applyAlignment="1"/>
    <xf numFmtId="0" fontId="28" fillId="0" borderId="4" xfId="0" applyFont="1" applyBorder="1" applyAlignment="1">
      <alignment horizontal="center"/>
    </xf>
    <xf numFmtId="0" fontId="28" fillId="0" borderId="0" xfId="0" applyFont="1" applyAlignment="1">
      <alignment horizontal="center"/>
    </xf>
    <xf numFmtId="164" fontId="13" fillId="0" borderId="2" xfId="0" applyNumberFormat="1" applyFont="1" applyBorder="1" applyAlignment="1">
      <alignment horizontal="right" vertical="center"/>
    </xf>
    <xf numFmtId="164" fontId="13" fillId="0" borderId="17" xfId="0" applyNumberFormat="1" applyFont="1" applyBorder="1" applyAlignment="1">
      <alignment horizontal="right" vertical="center"/>
    </xf>
    <xf numFmtId="164" fontId="30" fillId="8" borderId="2" xfId="0" applyNumberFormat="1" applyFont="1" applyFill="1" applyBorder="1" applyAlignment="1">
      <alignment horizontal="right" vertical="center"/>
    </xf>
    <xf numFmtId="164" fontId="30" fillId="8" borderId="17" xfId="0" applyNumberFormat="1" applyFont="1" applyFill="1" applyBorder="1" applyAlignment="1">
      <alignment horizontal="right" vertical="center"/>
    </xf>
    <xf numFmtId="164" fontId="11" fillId="0" borderId="2" xfId="0" applyNumberFormat="1" applyFont="1" applyBorder="1" applyAlignment="1">
      <alignment horizontal="right" vertical="center"/>
    </xf>
    <xf numFmtId="164" fontId="11" fillId="0" borderId="17" xfId="0" applyNumberFormat="1" applyFont="1" applyBorder="1" applyAlignment="1">
      <alignment horizontal="right" vertical="center"/>
    </xf>
    <xf numFmtId="166" fontId="19" fillId="0" borderId="4" xfId="0" applyNumberFormat="1" applyFont="1" applyBorder="1" applyAlignment="1">
      <alignment horizontal="right"/>
    </xf>
    <xf numFmtId="166" fontId="19" fillId="0" borderId="0" xfId="0" applyNumberFormat="1" applyFont="1" applyAlignment="1">
      <alignment horizontal="right"/>
    </xf>
    <xf numFmtId="0" fontId="16" fillId="0" borderId="0" xfId="0" applyFont="1" applyBorder="1" applyAlignment="1"/>
    <xf numFmtId="0" fontId="30" fillId="8" borderId="0" xfId="0" applyFont="1" applyFill="1" applyAlignment="1">
      <alignment vertical="center"/>
    </xf>
    <xf numFmtId="0" fontId="30" fillId="8" borderId="17" xfId="0" applyFont="1" applyFill="1" applyBorder="1" applyAlignment="1">
      <alignment vertical="center"/>
    </xf>
    <xf numFmtId="166" fontId="30" fillId="8" borderId="0" xfId="0" applyNumberFormat="1" applyFont="1" applyFill="1" applyAlignment="1">
      <alignment vertical="center"/>
    </xf>
    <xf numFmtId="166" fontId="30" fillId="8" borderId="17" xfId="0" applyNumberFormat="1" applyFont="1" applyFill="1" applyBorder="1" applyAlignment="1">
      <alignment vertical="center"/>
    </xf>
    <xf numFmtId="164" fontId="13" fillId="6" borderId="0" xfId="0" applyNumberFormat="1" applyFont="1" applyFill="1" applyAlignment="1">
      <alignment vertical="center"/>
    </xf>
    <xf numFmtId="164" fontId="13" fillId="11" borderId="0" xfId="0" applyNumberFormat="1" applyFont="1" applyFill="1" applyAlignment="1">
      <alignment vertical="center"/>
    </xf>
    <xf numFmtId="164" fontId="13" fillId="11" borderId="17" xfId="0" applyNumberFormat="1" applyFont="1" applyFill="1" applyBorder="1" applyAlignment="1">
      <alignment vertical="center"/>
    </xf>
    <xf numFmtId="164" fontId="13" fillId="11" borderId="2" xfId="0" applyNumberFormat="1" applyFont="1" applyFill="1" applyBorder="1" applyAlignment="1">
      <alignment horizontal="right" vertical="center"/>
    </xf>
    <xf numFmtId="164" fontId="13" fillId="11" borderId="17" xfId="0" applyNumberFormat="1" applyFont="1" applyFill="1" applyBorder="1" applyAlignment="1">
      <alignment horizontal="right" vertical="center"/>
    </xf>
    <xf numFmtId="0" fontId="13" fillId="6" borderId="2" xfId="0" applyFont="1" applyFill="1" applyBorder="1" applyAlignment="1">
      <alignment vertical="center"/>
    </xf>
    <xf numFmtId="0" fontId="13" fillId="6" borderId="17" xfId="0" applyFont="1" applyFill="1" applyBorder="1" applyAlignment="1">
      <alignment vertical="center"/>
    </xf>
    <xf numFmtId="0" fontId="2" fillId="0" borderId="0" xfId="0" applyFont="1" applyAlignment="1">
      <alignment wrapText="1"/>
    </xf>
    <xf numFmtId="164" fontId="13" fillId="0" borderId="0" xfId="0" applyNumberFormat="1" applyFont="1" applyAlignment="1"/>
    <xf numFmtId="164" fontId="17" fillId="0" borderId="0" xfId="0" applyNumberFormat="1" applyFont="1" applyAlignment="1"/>
    <xf numFmtId="0" fontId="4" fillId="0" borderId="0" xfId="0" applyFont="1" applyAlignment="1"/>
    <xf numFmtId="164" fontId="11" fillId="0" borderId="0" xfId="0" applyNumberFormat="1" applyFont="1" applyAlignment="1"/>
    <xf numFmtId="164" fontId="12" fillId="8" borderId="0" xfId="0" applyNumberFormat="1" applyFont="1" applyFill="1" applyAlignment="1">
      <alignment vertical="center"/>
    </xf>
    <xf numFmtId="164" fontId="11" fillId="0" borderId="16" xfId="0" applyNumberFormat="1" applyFont="1" applyBorder="1" applyAlignment="1"/>
    <xf numFmtId="164" fontId="12" fillId="9" borderId="0" xfId="0" applyNumberFormat="1" applyFont="1" applyFill="1" applyAlignment="1">
      <alignment vertical="center"/>
    </xf>
    <xf numFmtId="0" fontId="17" fillId="4" borderId="1" xfId="0" applyFont="1" applyFill="1" applyBorder="1" applyAlignment="1" applyProtection="1">
      <protection locked="0"/>
    </xf>
    <xf numFmtId="0" fontId="13" fillId="4" borderId="1" xfId="0" applyFont="1" applyFill="1" applyBorder="1" applyAlignment="1" applyProtection="1">
      <protection locked="0"/>
    </xf>
    <xf numFmtId="9" fontId="18" fillId="4" borderId="20" xfId="0" applyNumberFormat="1" applyFont="1" applyFill="1" applyBorder="1" applyAlignment="1" applyProtection="1">
      <alignment horizontal="center" vertical="center"/>
      <protection locked="0"/>
    </xf>
    <xf numFmtId="9" fontId="18" fillId="4" borderId="21" xfId="0" applyNumberFormat="1" applyFont="1" applyFill="1" applyBorder="1" applyAlignment="1" applyProtection="1">
      <alignment horizontal="center" vertical="center"/>
      <protection locked="0"/>
    </xf>
    <xf numFmtId="0" fontId="28" fillId="6" borderId="0" xfId="0" applyFont="1" applyFill="1" applyAlignment="1">
      <alignment vertical="center" wrapText="1"/>
    </xf>
    <xf numFmtId="0" fontId="28" fillId="6" borderId="17" xfId="0" applyFont="1" applyFill="1" applyBorder="1" applyAlignment="1">
      <alignment vertical="center" wrapText="1"/>
    </xf>
    <xf numFmtId="0" fontId="13" fillId="4" borderId="1" xfId="0" applyFont="1" applyFill="1" applyBorder="1" applyAlignment="1" applyProtection="1">
      <alignment horizontal="right"/>
      <protection locked="0"/>
    </xf>
    <xf numFmtId="9" fontId="18" fillId="5" borderId="0" xfId="0" applyNumberFormat="1" applyFont="1" applyFill="1" applyAlignment="1">
      <alignment horizontal="center" vertical="center"/>
    </xf>
    <xf numFmtId="164" fontId="11" fillId="0" borderId="20" xfId="0" applyNumberFormat="1" applyFont="1" applyBorder="1" applyAlignment="1">
      <alignment horizontal="center" vertical="center"/>
    </xf>
    <xf numFmtId="164" fontId="11" fillId="0" borderId="21" xfId="0" applyNumberFormat="1" applyFont="1" applyBorder="1" applyAlignment="1">
      <alignment horizontal="center" vertical="center"/>
    </xf>
    <xf numFmtId="0" fontId="5" fillId="0" borderId="0" xfId="0" applyFont="1" applyAlignment="1">
      <alignment horizontal="left" vertical="center" wrapText="1"/>
    </xf>
    <xf numFmtId="9" fontId="18" fillId="4" borderId="22" xfId="0" applyNumberFormat="1" applyFont="1" applyFill="1" applyBorder="1" applyAlignment="1" applyProtection="1">
      <alignment horizontal="center" vertical="center"/>
      <protection locked="0"/>
    </xf>
    <xf numFmtId="9" fontId="18" fillId="4" borderId="23" xfId="0" applyNumberFormat="1" applyFont="1" applyFill="1" applyBorder="1" applyAlignment="1" applyProtection="1">
      <alignment horizontal="center" vertical="center"/>
      <protection locked="0"/>
    </xf>
    <xf numFmtId="9" fontId="18" fillId="4" borderId="24" xfId="0" applyNumberFormat="1" applyFont="1" applyFill="1" applyBorder="1" applyAlignment="1" applyProtection="1">
      <alignment horizontal="center" vertical="center"/>
      <protection locked="0"/>
    </xf>
    <xf numFmtId="9" fontId="18" fillId="4" borderId="25" xfId="0" applyNumberFormat="1" applyFont="1" applyFill="1" applyBorder="1" applyAlignment="1" applyProtection="1">
      <alignment horizontal="center" vertical="center"/>
      <protection locked="0"/>
    </xf>
    <xf numFmtId="164" fontId="11" fillId="0" borderId="30" xfId="0" applyNumberFormat="1" applyFont="1" applyBorder="1" applyAlignment="1">
      <alignment horizontal="center" vertical="center"/>
    </xf>
    <xf numFmtId="164" fontId="11" fillId="0" borderId="31"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11" fillId="0" borderId="33" xfId="0" applyNumberFormat="1" applyFont="1" applyBorder="1" applyAlignment="1">
      <alignment horizontal="center" vertical="center"/>
    </xf>
    <xf numFmtId="166" fontId="11" fillId="0" borderId="30" xfId="0" applyNumberFormat="1" applyFont="1" applyBorder="1" applyAlignment="1">
      <alignment horizontal="center" vertical="center"/>
    </xf>
    <xf numFmtId="166" fontId="11" fillId="0" borderId="31" xfId="0" applyNumberFormat="1" applyFont="1" applyBorder="1" applyAlignment="1">
      <alignment horizontal="center" vertical="center"/>
    </xf>
    <xf numFmtId="166" fontId="11" fillId="0" borderId="32" xfId="0" applyNumberFormat="1" applyFont="1" applyBorder="1" applyAlignment="1">
      <alignment horizontal="center" vertical="center"/>
    </xf>
    <xf numFmtId="166" fontId="11" fillId="0" borderId="33" xfId="0" applyNumberFormat="1" applyFont="1" applyBorder="1" applyAlignment="1">
      <alignment horizontal="center" vertical="center"/>
    </xf>
    <xf numFmtId="0" fontId="19" fillId="6" borderId="0" xfId="0" applyFont="1" applyFill="1" applyAlignment="1">
      <alignment vertical="center" wrapText="1"/>
    </xf>
    <xf numFmtId="0" fontId="19" fillId="6" borderId="17" xfId="0" applyFont="1" applyFill="1" applyBorder="1" applyAlignment="1">
      <alignment vertical="center" wrapText="1"/>
    </xf>
    <xf numFmtId="166" fontId="12" fillId="8" borderId="0" xfId="0" applyNumberFormat="1" applyFont="1" applyFill="1" applyAlignment="1">
      <alignment vertical="center"/>
    </xf>
    <xf numFmtId="164" fontId="11" fillId="0" borderId="26" xfId="0" applyNumberFormat="1" applyFont="1" applyBorder="1" applyAlignment="1">
      <alignment horizontal="center" vertical="center"/>
    </xf>
    <xf numFmtId="164" fontId="11" fillId="0" borderId="27" xfId="0" applyNumberFormat="1" applyFont="1" applyBorder="1" applyAlignment="1">
      <alignment horizontal="center" vertical="center"/>
    </xf>
    <xf numFmtId="164" fontId="11" fillId="0" borderId="28" xfId="0" applyNumberFormat="1" applyFont="1" applyBorder="1" applyAlignment="1">
      <alignment horizontal="center" vertical="center"/>
    </xf>
    <xf numFmtId="164" fontId="11" fillId="0" borderId="29" xfId="0" applyNumberFormat="1" applyFont="1" applyBorder="1" applyAlignment="1">
      <alignment horizontal="center" vertical="center"/>
    </xf>
    <xf numFmtId="9" fontId="18" fillId="4" borderId="26" xfId="0" applyNumberFormat="1" applyFont="1" applyFill="1" applyBorder="1" applyAlignment="1" applyProtection="1">
      <alignment horizontal="center" vertical="center"/>
      <protection locked="0"/>
    </xf>
    <xf numFmtId="9" fontId="18" fillId="4" borderId="27" xfId="0" applyNumberFormat="1" applyFont="1" applyFill="1" applyBorder="1" applyAlignment="1" applyProtection="1">
      <alignment horizontal="center" vertical="center"/>
      <protection locked="0"/>
    </xf>
    <xf numFmtId="9" fontId="18" fillId="4" borderId="28" xfId="0" applyNumberFormat="1" applyFont="1" applyFill="1" applyBorder="1" applyAlignment="1" applyProtection="1">
      <alignment horizontal="center" vertical="center"/>
      <protection locked="0"/>
    </xf>
    <xf numFmtId="9" fontId="18" fillId="4" borderId="29" xfId="0" applyNumberFormat="1" applyFont="1" applyFill="1" applyBorder="1" applyAlignment="1" applyProtection="1">
      <alignment horizontal="center" vertical="center"/>
      <protection locked="0"/>
    </xf>
    <xf numFmtId="166" fontId="11" fillId="0" borderId="26" xfId="0" applyNumberFormat="1" applyFont="1" applyBorder="1" applyAlignment="1">
      <alignment horizontal="center" vertical="center"/>
    </xf>
    <xf numFmtId="166" fontId="11" fillId="0" borderId="27" xfId="0" applyNumberFormat="1" applyFont="1" applyBorder="1" applyAlignment="1">
      <alignment horizontal="center" vertical="center"/>
    </xf>
    <xf numFmtId="166" fontId="11" fillId="0" borderId="28" xfId="0" applyNumberFormat="1" applyFont="1" applyBorder="1" applyAlignment="1">
      <alignment horizontal="center" vertical="center"/>
    </xf>
    <xf numFmtId="166" fontId="11" fillId="0" borderId="29" xfId="0" applyNumberFormat="1" applyFont="1" applyBorder="1" applyAlignment="1">
      <alignment horizontal="center" vertical="center"/>
    </xf>
    <xf numFmtId="166" fontId="12" fillId="9" borderId="0" xfId="0" applyNumberFormat="1" applyFont="1" applyFill="1" applyAlignment="1">
      <alignment vertical="center"/>
    </xf>
    <xf numFmtId="164" fontId="11" fillId="0" borderId="22" xfId="0" applyNumberFormat="1" applyFont="1" applyBorder="1" applyAlignment="1">
      <alignment horizontal="center" vertical="center"/>
    </xf>
    <xf numFmtId="164" fontId="11" fillId="0" borderId="23" xfId="0" applyNumberFormat="1" applyFont="1" applyBorder="1" applyAlignment="1">
      <alignment horizontal="center" vertical="center"/>
    </xf>
    <xf numFmtId="164" fontId="11" fillId="0" borderId="24" xfId="0" applyNumberFormat="1" applyFont="1" applyBorder="1" applyAlignment="1">
      <alignment horizontal="center" vertical="center"/>
    </xf>
    <xf numFmtId="164" fontId="11" fillId="0" borderId="25" xfId="0" applyNumberFormat="1" applyFont="1" applyBorder="1" applyAlignment="1">
      <alignment horizontal="center" vertical="center"/>
    </xf>
    <xf numFmtId="166" fontId="11" fillId="0" borderId="22" xfId="0" applyNumberFormat="1" applyFont="1" applyBorder="1" applyAlignment="1">
      <alignment horizontal="center" vertical="center"/>
    </xf>
    <xf numFmtId="166" fontId="11" fillId="0" borderId="23" xfId="0" applyNumberFormat="1" applyFont="1" applyBorder="1" applyAlignment="1">
      <alignment horizontal="center" vertical="center"/>
    </xf>
    <xf numFmtId="166" fontId="11" fillId="0" borderId="24" xfId="0" applyNumberFormat="1" applyFont="1" applyBorder="1" applyAlignment="1">
      <alignment horizontal="center" vertical="center"/>
    </xf>
    <xf numFmtId="166" fontId="11" fillId="0" borderId="25" xfId="0" applyNumberFormat="1" applyFont="1" applyBorder="1" applyAlignment="1">
      <alignment horizontal="center" vertical="center"/>
    </xf>
    <xf numFmtId="0" fontId="34" fillId="3" borderId="1" xfId="0" applyFont="1" applyFill="1" applyBorder="1" applyAlignment="1">
      <alignment vertical="top" wrapText="1"/>
    </xf>
  </cellXfs>
  <cellStyles count="3">
    <cellStyle name="Hyperlänk" xfId="1" builtinId="8"/>
    <cellStyle name="Normal" xfId="0" builtinId="0"/>
    <cellStyle name="Procent" xfId="2" builtinId="5"/>
  </cellStyles>
  <dxfs count="48">
    <dxf>
      <font>
        <color theme="2"/>
      </font>
    </dxf>
    <dxf>
      <font>
        <color theme="2"/>
      </font>
    </dxf>
    <dxf>
      <font>
        <color theme="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ill>
        <patternFill>
          <bgColor theme="2"/>
        </patternFill>
      </fill>
      <border>
        <left style="thin">
          <color auto="1"/>
        </left>
        <right style="thin">
          <color auto="1"/>
        </right>
        <top style="thin">
          <color auto="1"/>
        </top>
        <bottom style="thin">
          <color auto="1"/>
        </bottom>
        <vertical/>
        <horizontal/>
      </border>
    </dxf>
    <dxf>
      <font>
        <color theme="2"/>
      </font>
    </dxf>
    <dxf>
      <font>
        <color theme="2"/>
      </font>
    </dxf>
    <dxf>
      <font>
        <color theme="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ill>
        <patternFill>
          <bgColor theme="2"/>
        </patternFill>
      </fill>
      <border>
        <left style="thin">
          <color auto="1"/>
        </left>
        <right style="thin">
          <color auto="1"/>
        </right>
        <top style="thin">
          <color auto="1"/>
        </top>
        <bottom style="thin">
          <color auto="1"/>
        </bottom>
        <vertical/>
        <horizontal/>
      </border>
    </dxf>
    <dxf>
      <font>
        <color theme="2"/>
      </font>
    </dxf>
    <dxf>
      <font>
        <color theme="2"/>
      </font>
    </dxf>
    <dxf>
      <font>
        <color theme="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08B26"/>
      <color rgb="FF559DAB"/>
      <color rgb="FF8DA95B"/>
      <color rgb="FFF7EB91"/>
      <color rgb="FFE6BA3E"/>
      <color rgb="FFDF845F"/>
      <color rgb="FF77904C"/>
      <color rgb="FF2AB08D"/>
      <color rgb="FFF3F3F3"/>
      <color rgb="FFE9F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560362248265754E-2"/>
          <c:y val="0.11115437138412694"/>
          <c:w val="0.82773465492052811"/>
          <c:h val="0.77769155942872525"/>
        </c:manualLayout>
      </c:layout>
      <c:ofPieChart>
        <c:ofPieType val="bar"/>
        <c:varyColors val="1"/>
        <c:ser>
          <c:idx val="0"/>
          <c:order val="0"/>
          <c:dPt>
            <c:idx val="14"/>
            <c:bubble3D val="0"/>
            <c:spPr>
              <a:solidFill>
                <a:schemeClr val="bg2">
                  <a:lumMod val="90000"/>
                </a:schemeClr>
              </a:solidFill>
              <a:ln w="22225">
                <a:solidFill>
                  <a:schemeClr val="bg1"/>
                </a:solidFill>
              </a:ln>
            </c:spPr>
            <c:extLst>
              <c:ext xmlns:c16="http://schemas.microsoft.com/office/drawing/2014/chart" uri="{C3380CC4-5D6E-409C-BE32-E72D297353CC}">
                <c16:uniqueId val="{00000035-1B6A-1348-86A4-F69F61B1C458}"/>
              </c:ext>
            </c:extLst>
          </c:dPt>
          <c:dLbls>
            <c:dLbl>
              <c:idx val="14"/>
              <c:layout>
                <c:manualLayout>
                  <c:x val="-7.2253677541509543E-3"/>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B6A-1348-86A4-F69F61B1C458}"/>
                </c:ext>
              </c:extLst>
            </c:dLbl>
            <c:spPr>
              <a:noFill/>
              <a:ln>
                <a:noFill/>
              </a:ln>
              <a:effectLst/>
            </c:spPr>
            <c:txPr>
              <a:bodyPr wrap="square" lIns="38100" tIns="19050" rIns="38100" bIns="19050" anchor="ctr">
                <a:spAutoFit/>
              </a:bodyPr>
              <a:lstStyle/>
              <a:p>
                <a:pPr>
                  <a:defRPr sz="800">
                    <a:solidFill>
                      <a:schemeClr val="tx1"/>
                    </a:solidFill>
                  </a:defRPr>
                </a:pPr>
                <a:endParaRPr lang="sv-SE"/>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'Exempel Malmö-Stockholm ToR'!$AJ$22:$AJ$35</c:f>
              <c:strCache>
                <c:ptCount val="14"/>
                <c:pt idx="0">
                  <c:v>Kvarstående kostnad tåg</c:v>
                </c:pt>
                <c:pt idx="2">
                  <c:v>Kvarstående kostnad bil</c:v>
                </c:pt>
                <c:pt idx="3">
                  <c:v>Kvarstående kostnad flyg</c:v>
                </c:pt>
                <c:pt idx="4">
                  <c:v>Tillkommande kostnad digitala möten</c:v>
                </c:pt>
                <c:pt idx="5">
                  <c:v>Biljett och transfer</c:v>
                </c:pt>
                <c:pt idx="6">
                  <c:v>Arbetstid</c:v>
                </c:pt>
                <c:pt idx="7">
                  <c:v>Övriga kostnader</c:v>
                </c:pt>
                <c:pt idx="8">
                  <c:v>Biljett och transfer</c:v>
                </c:pt>
                <c:pt idx="9">
                  <c:v>Arbetstid</c:v>
                </c:pt>
                <c:pt idx="10">
                  <c:v>Övriga kostnader</c:v>
                </c:pt>
                <c:pt idx="11">
                  <c:v>Biljett och transfer</c:v>
                </c:pt>
                <c:pt idx="12">
                  <c:v>Arbetstid</c:v>
                </c:pt>
                <c:pt idx="13">
                  <c:v>Övriga kostnader</c:v>
                </c:pt>
              </c:strCache>
            </c:strRef>
          </c:cat>
          <c:val>
            <c:numRef>
              <c:f>'Exempel Malmö-Stockholm ToR'!$AL$22:$AL$35</c:f>
              <c:numCache>
                <c:formatCode>#\ ##0\ "kr"</c:formatCode>
                <c:ptCount val="14"/>
                <c:pt idx="0">
                  <c:v>146982.5</c:v>
                </c:pt>
                <c:pt idx="2">
                  <c:v>18541</c:v>
                </c:pt>
                <c:pt idx="3">
                  <c:v>9464.9999999999964</c:v>
                </c:pt>
                <c:pt idx="4">
                  <c:v>21168</c:v>
                </c:pt>
                <c:pt idx="5">
                  <c:v>30480</c:v>
                </c:pt>
                <c:pt idx="6">
                  <c:v>26850</c:v>
                </c:pt>
                <c:pt idx="7">
                  <c:v>5662.5</c:v>
                </c:pt>
                <c:pt idx="8">
                  <c:v>7726.5</c:v>
                </c:pt>
                <c:pt idx="9">
                  <c:v>12420</c:v>
                </c:pt>
                <c:pt idx="10">
                  <c:v>7665</c:v>
                </c:pt>
                <c:pt idx="11">
                  <c:v>39555</c:v>
                </c:pt>
                <c:pt idx="12">
                  <c:v>22545</c:v>
                </c:pt>
                <c:pt idx="13">
                  <c:v>23085</c:v>
                </c:pt>
              </c:numCache>
            </c:numRef>
          </c:val>
          <c:extLst>
            <c:ext xmlns:c16="http://schemas.microsoft.com/office/drawing/2014/chart" uri="{C3380CC4-5D6E-409C-BE32-E72D297353CC}">
              <c16:uniqueId val="{0000000C-00E1-4897-BE41-148D652448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3-7511-449A-BC14-D51F8143B93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7511-449A-BC14-D51F8143B93B}"/>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7511-449A-BC14-D51F8143B9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11-449A-BC14-D51F8143B93B}"/>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7511-449A-BC14-D51F8143B93B}"/>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7511-449A-BC14-D51F8143B93B}"/>
              </c:ext>
            </c:extLst>
          </c:dPt>
          <c:dPt>
            <c:idx val="7"/>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7511-449A-BC14-D51F8143B93B}"/>
              </c:ext>
            </c:extLst>
          </c:dPt>
          <c:dPt>
            <c:idx val="8"/>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7511-449A-BC14-D51F8143B93B}"/>
              </c:ext>
            </c:extLst>
          </c:dPt>
          <c:dPt>
            <c:idx val="9"/>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3-7511-449A-BC14-D51F8143B93B}"/>
              </c:ext>
            </c:extLst>
          </c:dPt>
          <c:dPt>
            <c:idx val="10"/>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5-7511-449A-BC14-D51F8143B93B}"/>
              </c:ext>
            </c:extLst>
          </c:dPt>
          <c:dPt>
            <c:idx val="11"/>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7-7511-449A-BC14-D51F8143B93B}"/>
              </c:ext>
            </c:extLst>
          </c:dPt>
          <c:dPt>
            <c:idx val="12"/>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9-7511-449A-BC14-D51F8143B93B}"/>
              </c:ext>
            </c:extLst>
          </c:dPt>
          <c:dPt>
            <c:idx val="13"/>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B-7511-449A-BC14-D51F8143B93B}"/>
              </c:ext>
            </c:extLst>
          </c:dPt>
          <c:dLbls>
            <c:dLbl>
              <c:idx val="4"/>
              <c:layout>
                <c:manualLayout>
                  <c:x val="6.3222679007063796E-3"/>
                  <c:y val="-1.7357422658796116E-7"/>
                </c:manualLayout>
              </c:layout>
              <c:spPr>
                <a:noFill/>
                <a:ln>
                  <a:noFill/>
                </a:ln>
                <a:effectLst/>
              </c:spPr>
              <c:txPr>
                <a:bodyPr wrap="square" lIns="38100" tIns="19050" rIns="38100" bIns="19050" anchor="ctr">
                  <a:noAutofit/>
                </a:bodyPr>
                <a:lstStyle/>
                <a:p>
                  <a:pPr>
                    <a:defRPr sz="800">
                      <a:solidFill>
                        <a:schemeClr val="tx1"/>
                      </a:solidFill>
                    </a:defRPr>
                  </a:pPr>
                  <a:endParaRPr lang="sv-SE"/>
                </a:p>
              </c:txPr>
              <c:dLblPos val="bestFit"/>
              <c:showLegendKey val="0"/>
              <c:showVal val="1"/>
              <c:showCatName val="0"/>
              <c:showSerName val="0"/>
              <c:showPercent val="0"/>
              <c:showBubbleSize val="0"/>
              <c:extLst>
                <c:ext xmlns:c15="http://schemas.microsoft.com/office/drawing/2012/chart" uri="{CE6537A1-D6FC-4f65-9D91-7224C49458BB}">
                  <c15:layout>
                    <c:manualLayout>
                      <c:w val="6.9709437809496053E-2"/>
                      <c:h val="6.0076817009718758E-2"/>
                    </c:manualLayout>
                  </c15:layout>
                </c:ext>
                <c:ext xmlns:c16="http://schemas.microsoft.com/office/drawing/2014/chart" uri="{C3380CC4-5D6E-409C-BE32-E72D297353CC}">
                  <c16:uniqueId val="{00000009-7511-449A-BC14-D51F8143B93B}"/>
                </c:ext>
              </c:extLst>
            </c:dLbl>
            <c:dLbl>
              <c:idx val="5"/>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5191390755664566"/>
                      <c:h val="8.0899799750978468E-2"/>
                    </c:manualLayout>
                  </c15:layout>
                </c:ext>
                <c:ext xmlns:c16="http://schemas.microsoft.com/office/drawing/2014/chart" uri="{C3380CC4-5D6E-409C-BE32-E72D297353CC}">
                  <c16:uniqueId val="{0000000B-7511-449A-BC14-D51F8143B93B}"/>
                </c:ext>
              </c:extLst>
            </c:dLbl>
            <c:dLbl>
              <c:idx val="6"/>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11-449A-BC14-D51F8143B93B}"/>
                </c:ext>
              </c:extLst>
            </c:dLbl>
            <c:dLbl>
              <c:idx val="7"/>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4222068234556512"/>
                      <c:h val="4.8798956301818852E-2"/>
                    </c:manualLayout>
                  </c15:layout>
                </c:ext>
                <c:ext xmlns:c16="http://schemas.microsoft.com/office/drawing/2014/chart" uri="{C3380CC4-5D6E-409C-BE32-E72D297353CC}">
                  <c16:uniqueId val="{0000000F-7511-449A-BC14-D51F8143B93B}"/>
                </c:ext>
              </c:extLst>
            </c:dLbl>
            <c:dLbl>
              <c:idx val="8"/>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511-449A-BC14-D51F8143B93B}"/>
                </c:ext>
              </c:extLst>
            </c:dLbl>
            <c:dLbl>
              <c:idx val="9"/>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511-449A-BC14-D51F8143B93B}"/>
                </c:ext>
              </c:extLst>
            </c:dLbl>
            <c:dLbl>
              <c:idx val="10"/>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511-449A-BC14-D51F8143B93B}"/>
                </c:ext>
              </c:extLst>
            </c:dLbl>
            <c:dLbl>
              <c:idx val="11"/>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4725857122097663"/>
                      <c:h val="6.2312826804171238E-2"/>
                    </c:manualLayout>
                  </c15:layout>
                </c:ext>
                <c:ext xmlns:c16="http://schemas.microsoft.com/office/drawing/2014/chart" uri="{C3380CC4-5D6E-409C-BE32-E72D297353CC}">
                  <c16:uniqueId val="{00000017-7511-449A-BC14-D51F8143B93B}"/>
                </c:ext>
              </c:extLst>
            </c:dLbl>
            <c:dLbl>
              <c:idx val="12"/>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511-449A-BC14-D51F8143B93B}"/>
                </c:ext>
              </c:extLst>
            </c:dLbl>
            <c:dLbl>
              <c:idx val="13"/>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511-449A-BC14-D51F8143B9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'Exempel Malmö-Stockholm ToR'!$AJ$22:$AJ$35</c:f>
              <c:strCache>
                <c:ptCount val="14"/>
                <c:pt idx="0">
                  <c:v>Kvarstående kostnad tåg</c:v>
                </c:pt>
                <c:pt idx="2">
                  <c:v>Kvarstående kostnad bil</c:v>
                </c:pt>
                <c:pt idx="3">
                  <c:v>Kvarstående kostnad flyg</c:v>
                </c:pt>
                <c:pt idx="4">
                  <c:v>Tillkommande kostnad digitala möten</c:v>
                </c:pt>
                <c:pt idx="5">
                  <c:v>Biljett och transfer</c:v>
                </c:pt>
                <c:pt idx="6">
                  <c:v>Arbetstid</c:v>
                </c:pt>
                <c:pt idx="7">
                  <c:v>Övriga kostnader</c:v>
                </c:pt>
                <c:pt idx="8">
                  <c:v>Biljett och transfer</c:v>
                </c:pt>
                <c:pt idx="9">
                  <c:v>Arbetstid</c:v>
                </c:pt>
                <c:pt idx="10">
                  <c:v>Övriga kostnader</c:v>
                </c:pt>
                <c:pt idx="11">
                  <c:v>Biljett och transfer</c:v>
                </c:pt>
                <c:pt idx="12">
                  <c:v>Arbetstid</c:v>
                </c:pt>
                <c:pt idx="13">
                  <c:v>Övriga kostnader</c:v>
                </c:pt>
              </c:strCache>
            </c:strRef>
          </c:cat>
          <c:val>
            <c:numRef>
              <c:f>'Exempel Malmö-Stockholm ToR'!$AL$22:$AL$35</c:f>
              <c:numCache>
                <c:formatCode>#\ ##0\ "kr"</c:formatCode>
                <c:ptCount val="14"/>
                <c:pt idx="0">
                  <c:v>146982.5</c:v>
                </c:pt>
                <c:pt idx="2">
                  <c:v>18541</c:v>
                </c:pt>
                <c:pt idx="3">
                  <c:v>9464.9999999999964</c:v>
                </c:pt>
                <c:pt idx="4">
                  <c:v>21168</c:v>
                </c:pt>
                <c:pt idx="5">
                  <c:v>30480</c:v>
                </c:pt>
                <c:pt idx="6">
                  <c:v>26850</c:v>
                </c:pt>
                <c:pt idx="7">
                  <c:v>5662.5</c:v>
                </c:pt>
                <c:pt idx="8">
                  <c:v>7726.5</c:v>
                </c:pt>
                <c:pt idx="9">
                  <c:v>12420</c:v>
                </c:pt>
                <c:pt idx="10">
                  <c:v>7665</c:v>
                </c:pt>
                <c:pt idx="11">
                  <c:v>39555</c:v>
                </c:pt>
                <c:pt idx="12">
                  <c:v>22545</c:v>
                </c:pt>
                <c:pt idx="13">
                  <c:v>23085</c:v>
                </c:pt>
              </c:numCache>
            </c:numRef>
          </c:val>
          <c:extLst>
            <c:ext xmlns:c16="http://schemas.microsoft.com/office/drawing/2014/chart" uri="{C3380CC4-5D6E-409C-BE32-E72D297353CC}">
              <c16:uniqueId val="{00000027-00E1-4897-BE41-148D6524486A}"/>
            </c:ext>
          </c:extLst>
        </c:ser>
        <c:dLbls>
          <c:showLegendKey val="0"/>
          <c:showVal val="0"/>
          <c:showCatName val="0"/>
          <c:showSerName val="0"/>
          <c:showPercent val="0"/>
          <c:showBubbleSize val="0"/>
          <c:showLeaderLines val="1"/>
        </c:dLbls>
        <c:gapWidth val="100"/>
        <c:splitType val="cust"/>
        <c:custSplit>
          <c:secondPiePt val="5"/>
          <c:secondPiePt val="6"/>
          <c:secondPiePt val="7"/>
          <c:secondPiePt val="8"/>
          <c:secondPiePt val="9"/>
          <c:secondPiePt val="10"/>
          <c:secondPiePt val="11"/>
          <c:secondPiePt val="12"/>
          <c:secondPiePt val="13"/>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560362248265754E-2"/>
          <c:y val="0.11115437138412694"/>
          <c:w val="0.82773465492052811"/>
          <c:h val="0.77769155942872525"/>
        </c:manualLayout>
      </c:layout>
      <c:ofPieChart>
        <c:ofPieType val="bar"/>
        <c:varyColors val="1"/>
        <c:ser>
          <c:idx val="0"/>
          <c:order val="0"/>
          <c:dPt>
            <c:idx val="14"/>
            <c:bubble3D val="0"/>
            <c:spPr>
              <a:solidFill>
                <a:schemeClr val="bg2">
                  <a:lumMod val="90000"/>
                </a:schemeClr>
              </a:solidFill>
              <a:ln w="22225">
                <a:solidFill>
                  <a:schemeClr val="bg1"/>
                </a:solidFill>
              </a:ln>
            </c:spPr>
            <c:extLst>
              <c:ext xmlns:c16="http://schemas.microsoft.com/office/drawing/2014/chart" uri="{C3380CC4-5D6E-409C-BE32-E72D297353CC}">
                <c16:uniqueId val="{00000001-9635-4CFF-A15C-370AA828182C}"/>
              </c:ext>
            </c:extLst>
          </c:dPt>
          <c:dLbls>
            <c:dLbl>
              <c:idx val="14"/>
              <c:layout>
                <c:manualLayout>
                  <c:x val="-7.2253677541509543E-3"/>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35-4CFF-A15C-370AA828182C}"/>
                </c:ext>
              </c:extLst>
            </c:dLbl>
            <c:spPr>
              <a:noFill/>
              <a:ln>
                <a:noFill/>
              </a:ln>
              <a:effectLst/>
            </c:spPr>
            <c:txPr>
              <a:bodyPr wrap="square" lIns="38100" tIns="19050" rIns="38100" bIns="19050" anchor="ctr">
                <a:spAutoFit/>
              </a:bodyPr>
              <a:lstStyle/>
              <a:p>
                <a:pPr>
                  <a:defRPr sz="800">
                    <a:solidFill>
                      <a:schemeClr val="tx1"/>
                    </a:solidFill>
                  </a:defRPr>
                </a:pPr>
                <a:endParaRPr lang="sv-SE"/>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'Reserelation 1 ToR'!$AJ$22:$AJ$35</c:f>
              <c:strCache>
                <c:ptCount val="14"/>
                <c:pt idx="0">
                  <c:v>Kvarstående kostnad tåg</c:v>
                </c:pt>
                <c:pt idx="2">
                  <c:v>Kvarstående kostnad bil</c:v>
                </c:pt>
                <c:pt idx="3">
                  <c:v>Kvarstående kostnad flyg</c:v>
                </c:pt>
                <c:pt idx="4">
                  <c:v>Tillkommande kostnad digitala möten</c:v>
                </c:pt>
                <c:pt idx="5">
                  <c:v>Biljett och transfer</c:v>
                </c:pt>
                <c:pt idx="6">
                  <c:v>Arbetstid</c:v>
                </c:pt>
                <c:pt idx="7">
                  <c:v>Övriga kostnader</c:v>
                </c:pt>
                <c:pt idx="8">
                  <c:v>Biljett och transfer</c:v>
                </c:pt>
                <c:pt idx="9">
                  <c:v>Arbetstid</c:v>
                </c:pt>
                <c:pt idx="10">
                  <c:v>Övriga kostnader</c:v>
                </c:pt>
                <c:pt idx="11">
                  <c:v>Biljett och transfer</c:v>
                </c:pt>
                <c:pt idx="12">
                  <c:v>Arbetstid</c:v>
                </c:pt>
                <c:pt idx="13">
                  <c:v>Övriga kostnader</c:v>
                </c:pt>
              </c:strCache>
            </c:strRef>
          </c:cat>
          <c:val>
            <c:numRef>
              <c:f>'Reserelation 1 ToR'!$AL$22:$AL$35</c:f>
              <c:numCache>
                <c:formatCode>#\ ##0\ "kr"</c:formatCode>
                <c:ptCount val="14"/>
                <c:pt idx="0">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9635-4CFF-A15C-370AA828182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635-4CFF-A15C-370AA828182C}"/>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6-9635-4CFF-A15C-370AA828182C}"/>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8-9635-4CFF-A15C-370AA82818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A-9635-4CFF-A15C-370AA828182C}"/>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C-9635-4CFF-A15C-370AA828182C}"/>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E-9635-4CFF-A15C-370AA828182C}"/>
              </c:ext>
            </c:extLst>
          </c:dPt>
          <c:dPt>
            <c:idx val="7"/>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0-9635-4CFF-A15C-370AA828182C}"/>
              </c:ext>
            </c:extLst>
          </c:dPt>
          <c:dPt>
            <c:idx val="8"/>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2-9635-4CFF-A15C-370AA828182C}"/>
              </c:ext>
            </c:extLst>
          </c:dPt>
          <c:dPt>
            <c:idx val="9"/>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4-9635-4CFF-A15C-370AA828182C}"/>
              </c:ext>
            </c:extLst>
          </c:dPt>
          <c:dPt>
            <c:idx val="10"/>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6-9635-4CFF-A15C-370AA828182C}"/>
              </c:ext>
            </c:extLst>
          </c:dPt>
          <c:dPt>
            <c:idx val="11"/>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8-9635-4CFF-A15C-370AA828182C}"/>
              </c:ext>
            </c:extLst>
          </c:dPt>
          <c:dPt>
            <c:idx val="12"/>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A-9635-4CFF-A15C-370AA828182C}"/>
              </c:ext>
            </c:extLst>
          </c:dPt>
          <c:dPt>
            <c:idx val="13"/>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C-9635-4CFF-A15C-370AA828182C}"/>
              </c:ext>
            </c:extLst>
          </c:dPt>
          <c:dLbls>
            <c:dLbl>
              <c:idx val="4"/>
              <c:layout>
                <c:manualLayout>
                  <c:x val="6.3222679007063796E-3"/>
                  <c:y val="-1.7357422658796116E-7"/>
                </c:manualLayout>
              </c:layout>
              <c:spPr>
                <a:noFill/>
                <a:ln>
                  <a:noFill/>
                </a:ln>
                <a:effectLst/>
              </c:spPr>
              <c:txPr>
                <a:bodyPr wrap="square" lIns="38100" tIns="19050" rIns="38100" bIns="19050" anchor="ctr">
                  <a:noAutofit/>
                </a:bodyPr>
                <a:lstStyle/>
                <a:p>
                  <a:pPr>
                    <a:defRPr sz="800">
                      <a:solidFill>
                        <a:schemeClr val="tx1"/>
                      </a:solidFill>
                    </a:defRPr>
                  </a:pPr>
                  <a:endParaRPr lang="sv-SE"/>
                </a:p>
              </c:txPr>
              <c:dLblPos val="bestFit"/>
              <c:showLegendKey val="0"/>
              <c:showVal val="1"/>
              <c:showCatName val="0"/>
              <c:showSerName val="0"/>
              <c:showPercent val="0"/>
              <c:showBubbleSize val="0"/>
              <c:extLst>
                <c:ext xmlns:c15="http://schemas.microsoft.com/office/drawing/2012/chart" uri="{CE6537A1-D6FC-4f65-9D91-7224C49458BB}">
                  <c15:layout>
                    <c:manualLayout>
                      <c:w val="6.9709437809496053E-2"/>
                      <c:h val="6.0076817009718758E-2"/>
                    </c:manualLayout>
                  </c15:layout>
                </c:ext>
                <c:ext xmlns:c16="http://schemas.microsoft.com/office/drawing/2014/chart" uri="{C3380CC4-5D6E-409C-BE32-E72D297353CC}">
                  <c16:uniqueId val="{0000000A-9635-4CFF-A15C-370AA828182C}"/>
                </c:ext>
              </c:extLst>
            </c:dLbl>
            <c:dLbl>
              <c:idx val="5"/>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5191390755664566"/>
                      <c:h val="8.0899799750978468E-2"/>
                    </c:manualLayout>
                  </c15:layout>
                </c:ext>
                <c:ext xmlns:c16="http://schemas.microsoft.com/office/drawing/2014/chart" uri="{C3380CC4-5D6E-409C-BE32-E72D297353CC}">
                  <c16:uniqueId val="{0000000C-9635-4CFF-A15C-370AA828182C}"/>
                </c:ext>
              </c:extLst>
            </c:dLbl>
            <c:dLbl>
              <c:idx val="6"/>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635-4CFF-A15C-370AA828182C}"/>
                </c:ext>
              </c:extLst>
            </c:dLbl>
            <c:dLbl>
              <c:idx val="7"/>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4222068234556512"/>
                      <c:h val="4.8798956301818852E-2"/>
                    </c:manualLayout>
                  </c15:layout>
                </c:ext>
                <c:ext xmlns:c16="http://schemas.microsoft.com/office/drawing/2014/chart" uri="{C3380CC4-5D6E-409C-BE32-E72D297353CC}">
                  <c16:uniqueId val="{00000010-9635-4CFF-A15C-370AA828182C}"/>
                </c:ext>
              </c:extLst>
            </c:dLbl>
            <c:dLbl>
              <c:idx val="8"/>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635-4CFF-A15C-370AA828182C}"/>
                </c:ext>
              </c:extLst>
            </c:dLbl>
            <c:dLbl>
              <c:idx val="9"/>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635-4CFF-A15C-370AA828182C}"/>
                </c:ext>
              </c:extLst>
            </c:dLbl>
            <c:dLbl>
              <c:idx val="10"/>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635-4CFF-A15C-370AA828182C}"/>
                </c:ext>
              </c:extLst>
            </c:dLbl>
            <c:dLbl>
              <c:idx val="11"/>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4725857122097663"/>
                      <c:h val="6.2312826804171238E-2"/>
                    </c:manualLayout>
                  </c15:layout>
                </c:ext>
                <c:ext xmlns:c16="http://schemas.microsoft.com/office/drawing/2014/chart" uri="{C3380CC4-5D6E-409C-BE32-E72D297353CC}">
                  <c16:uniqueId val="{00000018-9635-4CFF-A15C-370AA828182C}"/>
                </c:ext>
              </c:extLst>
            </c:dLbl>
            <c:dLbl>
              <c:idx val="12"/>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635-4CFF-A15C-370AA828182C}"/>
                </c:ext>
              </c:extLst>
            </c:dLbl>
            <c:dLbl>
              <c:idx val="13"/>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635-4CFF-A15C-370AA828182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'Reserelation 1 ToR'!$AJ$22:$AJ$35</c:f>
              <c:strCache>
                <c:ptCount val="14"/>
                <c:pt idx="0">
                  <c:v>Kvarstående kostnad tåg</c:v>
                </c:pt>
                <c:pt idx="2">
                  <c:v>Kvarstående kostnad bil</c:v>
                </c:pt>
                <c:pt idx="3">
                  <c:v>Kvarstående kostnad flyg</c:v>
                </c:pt>
                <c:pt idx="4">
                  <c:v>Tillkommande kostnad digitala möten</c:v>
                </c:pt>
                <c:pt idx="5">
                  <c:v>Biljett och transfer</c:v>
                </c:pt>
                <c:pt idx="6">
                  <c:v>Arbetstid</c:v>
                </c:pt>
                <c:pt idx="7">
                  <c:v>Övriga kostnader</c:v>
                </c:pt>
                <c:pt idx="8">
                  <c:v>Biljett och transfer</c:v>
                </c:pt>
                <c:pt idx="9">
                  <c:v>Arbetstid</c:v>
                </c:pt>
                <c:pt idx="10">
                  <c:v>Övriga kostnader</c:v>
                </c:pt>
                <c:pt idx="11">
                  <c:v>Biljett och transfer</c:v>
                </c:pt>
                <c:pt idx="12">
                  <c:v>Arbetstid</c:v>
                </c:pt>
                <c:pt idx="13">
                  <c:v>Övriga kostnader</c:v>
                </c:pt>
              </c:strCache>
            </c:strRef>
          </c:cat>
          <c:val>
            <c:numRef>
              <c:f>'Reserelation 1 ToR'!$AL$22:$AL$35</c:f>
              <c:numCache>
                <c:formatCode>#\ ##0\ "kr"</c:formatCode>
                <c:ptCount val="14"/>
                <c:pt idx="0">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D-9635-4CFF-A15C-370AA828182C}"/>
            </c:ext>
          </c:extLst>
        </c:ser>
        <c:dLbls>
          <c:showLegendKey val="0"/>
          <c:showVal val="0"/>
          <c:showCatName val="0"/>
          <c:showSerName val="0"/>
          <c:showPercent val="0"/>
          <c:showBubbleSize val="0"/>
          <c:showLeaderLines val="1"/>
        </c:dLbls>
        <c:gapWidth val="100"/>
        <c:splitType val="cust"/>
        <c:custSplit>
          <c:secondPiePt val="5"/>
          <c:secondPiePt val="6"/>
          <c:secondPiePt val="7"/>
          <c:secondPiePt val="8"/>
          <c:secondPiePt val="9"/>
          <c:secondPiePt val="10"/>
          <c:secondPiePt val="11"/>
          <c:secondPiePt val="12"/>
          <c:secondPiePt val="13"/>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560362248265754E-2"/>
          <c:y val="0.11115437138412694"/>
          <c:w val="0.82773465492052811"/>
          <c:h val="0.77769155942872525"/>
        </c:manualLayout>
      </c:layout>
      <c:ofPieChart>
        <c:ofPieType val="bar"/>
        <c:varyColors val="1"/>
        <c:ser>
          <c:idx val="0"/>
          <c:order val="0"/>
          <c:dPt>
            <c:idx val="14"/>
            <c:bubble3D val="0"/>
            <c:spPr>
              <a:solidFill>
                <a:schemeClr val="bg2">
                  <a:lumMod val="90000"/>
                </a:schemeClr>
              </a:solidFill>
              <a:ln w="22225">
                <a:solidFill>
                  <a:schemeClr val="bg1"/>
                </a:solidFill>
              </a:ln>
            </c:spPr>
            <c:extLst>
              <c:ext xmlns:c16="http://schemas.microsoft.com/office/drawing/2014/chart" uri="{C3380CC4-5D6E-409C-BE32-E72D297353CC}">
                <c16:uniqueId val="{00000001-A6DC-4870-97C6-BA42EEF9DF3A}"/>
              </c:ext>
            </c:extLst>
          </c:dPt>
          <c:dLbls>
            <c:dLbl>
              <c:idx val="14"/>
              <c:layout>
                <c:manualLayout>
                  <c:x val="-7.2253677541509543E-3"/>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DC-4870-97C6-BA42EEF9DF3A}"/>
                </c:ext>
              </c:extLst>
            </c:dLbl>
            <c:spPr>
              <a:noFill/>
              <a:ln>
                <a:noFill/>
              </a:ln>
              <a:effectLst/>
            </c:spPr>
            <c:txPr>
              <a:bodyPr wrap="square" lIns="38100" tIns="19050" rIns="38100" bIns="19050" anchor="ctr">
                <a:spAutoFit/>
              </a:bodyPr>
              <a:lstStyle/>
              <a:p>
                <a:pPr>
                  <a:defRPr sz="800">
                    <a:solidFill>
                      <a:schemeClr val="tx1"/>
                    </a:solidFill>
                  </a:defRPr>
                </a:pPr>
                <a:endParaRPr lang="sv-SE"/>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'Reserelation X ToR(att kopiera)'!$AJ$22:$AJ$35</c:f>
              <c:strCache>
                <c:ptCount val="14"/>
                <c:pt idx="0">
                  <c:v>Kvarstående kostnad tåg</c:v>
                </c:pt>
                <c:pt idx="2">
                  <c:v>Kvarstående kostnad bil</c:v>
                </c:pt>
                <c:pt idx="3">
                  <c:v>Kvarstående kostnad flyg</c:v>
                </c:pt>
                <c:pt idx="4">
                  <c:v>Tillkommande kostnad digitala möten</c:v>
                </c:pt>
                <c:pt idx="5">
                  <c:v>Biljett och transfer</c:v>
                </c:pt>
                <c:pt idx="6">
                  <c:v>Arbetstid</c:v>
                </c:pt>
                <c:pt idx="7">
                  <c:v>Övriga kostnader</c:v>
                </c:pt>
                <c:pt idx="8">
                  <c:v>Biljett och transfer</c:v>
                </c:pt>
                <c:pt idx="9">
                  <c:v>Arbetstid</c:v>
                </c:pt>
                <c:pt idx="10">
                  <c:v>Övriga kostnader</c:v>
                </c:pt>
                <c:pt idx="11">
                  <c:v>Biljett och transfer</c:v>
                </c:pt>
                <c:pt idx="12">
                  <c:v>Arbetstid</c:v>
                </c:pt>
                <c:pt idx="13">
                  <c:v>Övriga kostnader</c:v>
                </c:pt>
              </c:strCache>
            </c:strRef>
          </c:cat>
          <c:val>
            <c:numRef>
              <c:f>'Reserelation X ToR(att kopiera)'!$AL$22:$AL$35</c:f>
              <c:numCache>
                <c:formatCode>#\ ##0\ "kr"</c:formatCode>
                <c:ptCount val="14"/>
                <c:pt idx="0">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A6DC-4870-97C6-BA42EEF9DF3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4-A6DC-4870-97C6-BA42EEF9DF3A}"/>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6-A6DC-4870-97C6-BA42EEF9DF3A}"/>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8-A6DC-4870-97C6-BA42EEF9DF3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A-A6DC-4870-97C6-BA42EEF9DF3A}"/>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C-A6DC-4870-97C6-BA42EEF9DF3A}"/>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E-A6DC-4870-97C6-BA42EEF9DF3A}"/>
              </c:ext>
            </c:extLst>
          </c:dPt>
          <c:dPt>
            <c:idx val="7"/>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0-A6DC-4870-97C6-BA42EEF9DF3A}"/>
              </c:ext>
            </c:extLst>
          </c:dPt>
          <c:dPt>
            <c:idx val="8"/>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2-A6DC-4870-97C6-BA42EEF9DF3A}"/>
              </c:ext>
            </c:extLst>
          </c:dPt>
          <c:dPt>
            <c:idx val="9"/>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4-A6DC-4870-97C6-BA42EEF9DF3A}"/>
              </c:ext>
            </c:extLst>
          </c:dPt>
          <c:dPt>
            <c:idx val="10"/>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6-A6DC-4870-97C6-BA42EEF9DF3A}"/>
              </c:ext>
            </c:extLst>
          </c:dPt>
          <c:dPt>
            <c:idx val="11"/>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8-A6DC-4870-97C6-BA42EEF9DF3A}"/>
              </c:ext>
            </c:extLst>
          </c:dPt>
          <c:dPt>
            <c:idx val="12"/>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A-A6DC-4870-97C6-BA42EEF9DF3A}"/>
              </c:ext>
            </c:extLst>
          </c:dPt>
          <c:dPt>
            <c:idx val="13"/>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C-A6DC-4870-97C6-BA42EEF9DF3A}"/>
              </c:ext>
            </c:extLst>
          </c:dPt>
          <c:dLbls>
            <c:dLbl>
              <c:idx val="4"/>
              <c:layout>
                <c:manualLayout>
                  <c:x val="6.3222679007063796E-3"/>
                  <c:y val="-1.7357422658796116E-7"/>
                </c:manualLayout>
              </c:layout>
              <c:spPr>
                <a:noFill/>
                <a:ln>
                  <a:noFill/>
                </a:ln>
                <a:effectLst/>
              </c:spPr>
              <c:txPr>
                <a:bodyPr wrap="square" lIns="38100" tIns="19050" rIns="38100" bIns="19050" anchor="ctr">
                  <a:noAutofit/>
                </a:bodyPr>
                <a:lstStyle/>
                <a:p>
                  <a:pPr>
                    <a:defRPr sz="800">
                      <a:solidFill>
                        <a:schemeClr val="tx1"/>
                      </a:solidFill>
                    </a:defRPr>
                  </a:pPr>
                  <a:endParaRPr lang="sv-SE"/>
                </a:p>
              </c:txPr>
              <c:dLblPos val="bestFit"/>
              <c:showLegendKey val="0"/>
              <c:showVal val="1"/>
              <c:showCatName val="0"/>
              <c:showSerName val="0"/>
              <c:showPercent val="0"/>
              <c:showBubbleSize val="0"/>
              <c:extLst>
                <c:ext xmlns:c15="http://schemas.microsoft.com/office/drawing/2012/chart" uri="{CE6537A1-D6FC-4f65-9D91-7224C49458BB}">
                  <c15:layout>
                    <c:manualLayout>
                      <c:w val="6.9709437809496053E-2"/>
                      <c:h val="6.0076817009718758E-2"/>
                    </c:manualLayout>
                  </c15:layout>
                </c:ext>
                <c:ext xmlns:c16="http://schemas.microsoft.com/office/drawing/2014/chart" uri="{C3380CC4-5D6E-409C-BE32-E72D297353CC}">
                  <c16:uniqueId val="{0000000A-A6DC-4870-97C6-BA42EEF9DF3A}"/>
                </c:ext>
              </c:extLst>
            </c:dLbl>
            <c:dLbl>
              <c:idx val="5"/>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5191390755664566"/>
                      <c:h val="8.0899799750978468E-2"/>
                    </c:manualLayout>
                  </c15:layout>
                </c:ext>
                <c:ext xmlns:c16="http://schemas.microsoft.com/office/drawing/2014/chart" uri="{C3380CC4-5D6E-409C-BE32-E72D297353CC}">
                  <c16:uniqueId val="{0000000C-A6DC-4870-97C6-BA42EEF9DF3A}"/>
                </c:ext>
              </c:extLst>
            </c:dLbl>
            <c:dLbl>
              <c:idx val="6"/>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6DC-4870-97C6-BA42EEF9DF3A}"/>
                </c:ext>
              </c:extLst>
            </c:dLbl>
            <c:dLbl>
              <c:idx val="7"/>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4222068234556512"/>
                      <c:h val="4.8798956301818852E-2"/>
                    </c:manualLayout>
                  </c15:layout>
                </c:ext>
                <c:ext xmlns:c16="http://schemas.microsoft.com/office/drawing/2014/chart" uri="{C3380CC4-5D6E-409C-BE32-E72D297353CC}">
                  <c16:uniqueId val="{00000010-A6DC-4870-97C6-BA42EEF9DF3A}"/>
                </c:ext>
              </c:extLst>
            </c:dLbl>
            <c:dLbl>
              <c:idx val="8"/>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6DC-4870-97C6-BA42EEF9DF3A}"/>
                </c:ext>
              </c:extLst>
            </c:dLbl>
            <c:dLbl>
              <c:idx val="9"/>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6DC-4870-97C6-BA42EEF9DF3A}"/>
                </c:ext>
              </c:extLst>
            </c:dLbl>
            <c:dLbl>
              <c:idx val="10"/>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6DC-4870-97C6-BA42EEF9DF3A}"/>
                </c:ext>
              </c:extLst>
            </c:dLbl>
            <c:dLbl>
              <c:idx val="11"/>
              <c:spPr>
                <a:noFill/>
                <a:ln>
                  <a:noFill/>
                </a:ln>
                <a:effectLst/>
              </c:spPr>
              <c:txPr>
                <a:bodyPr wrap="square" lIns="38100" tIns="19050" rIns="38100" bIns="19050" anchor="ctr" anchorCtr="0">
                  <a:no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15:layout>
                    <c:manualLayout>
                      <c:w val="0.14725857122097663"/>
                      <c:h val="6.2312826804171238E-2"/>
                    </c:manualLayout>
                  </c15:layout>
                </c:ext>
                <c:ext xmlns:c16="http://schemas.microsoft.com/office/drawing/2014/chart" uri="{C3380CC4-5D6E-409C-BE32-E72D297353CC}">
                  <c16:uniqueId val="{00000018-A6DC-4870-97C6-BA42EEF9DF3A}"/>
                </c:ext>
              </c:extLst>
            </c:dLbl>
            <c:dLbl>
              <c:idx val="12"/>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DC-4870-97C6-BA42EEF9DF3A}"/>
                </c:ext>
              </c:extLst>
            </c:dLbl>
            <c:dLbl>
              <c:idx val="13"/>
              <c:spPr>
                <a:noFill/>
                <a:ln>
                  <a:noFill/>
                </a:ln>
                <a:effectLst/>
              </c:spPr>
              <c:txPr>
                <a:bodyPr wrap="square" lIns="38100" tIns="19050" rIns="38100" bIns="19050" anchor="ctr" anchorCtr="0">
                  <a:spAutoFit/>
                </a:bodyPr>
                <a:lstStyle/>
                <a:p>
                  <a:pPr algn="l">
                    <a:defRPr sz="800">
                      <a:solidFill>
                        <a:schemeClr val="tx1"/>
                      </a:solidFill>
                    </a:defRPr>
                  </a:pPr>
                  <a:endParaRPr lang="sv-SE"/>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6DC-4870-97C6-BA42EEF9DF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'Reserelation X ToR(att kopiera)'!$AJ$22:$AJ$35</c:f>
              <c:strCache>
                <c:ptCount val="14"/>
                <c:pt idx="0">
                  <c:v>Kvarstående kostnad tåg</c:v>
                </c:pt>
                <c:pt idx="2">
                  <c:v>Kvarstående kostnad bil</c:v>
                </c:pt>
                <c:pt idx="3">
                  <c:v>Kvarstående kostnad flyg</c:v>
                </c:pt>
                <c:pt idx="4">
                  <c:v>Tillkommande kostnad digitala möten</c:v>
                </c:pt>
                <c:pt idx="5">
                  <c:v>Biljett och transfer</c:v>
                </c:pt>
                <c:pt idx="6">
                  <c:v>Arbetstid</c:v>
                </c:pt>
                <c:pt idx="7">
                  <c:v>Övriga kostnader</c:v>
                </c:pt>
                <c:pt idx="8">
                  <c:v>Biljett och transfer</c:v>
                </c:pt>
                <c:pt idx="9">
                  <c:v>Arbetstid</c:v>
                </c:pt>
                <c:pt idx="10">
                  <c:v>Övriga kostnader</c:v>
                </c:pt>
                <c:pt idx="11">
                  <c:v>Biljett och transfer</c:v>
                </c:pt>
                <c:pt idx="12">
                  <c:v>Arbetstid</c:v>
                </c:pt>
                <c:pt idx="13">
                  <c:v>Övriga kostnader</c:v>
                </c:pt>
              </c:strCache>
            </c:strRef>
          </c:cat>
          <c:val>
            <c:numRef>
              <c:f>'Reserelation X ToR(att kopiera)'!$AL$22:$AL$35</c:f>
              <c:numCache>
                <c:formatCode>#\ ##0\ "kr"</c:formatCode>
                <c:ptCount val="14"/>
                <c:pt idx="0">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D-A6DC-4870-97C6-BA42EEF9DF3A}"/>
            </c:ext>
          </c:extLst>
        </c:ser>
        <c:dLbls>
          <c:showLegendKey val="0"/>
          <c:showVal val="0"/>
          <c:showCatName val="0"/>
          <c:showSerName val="0"/>
          <c:showPercent val="0"/>
          <c:showBubbleSize val="0"/>
          <c:showLeaderLines val="1"/>
        </c:dLbls>
        <c:gapWidth val="100"/>
        <c:splitType val="cust"/>
        <c:custSplit>
          <c:secondPiePt val="5"/>
          <c:secondPiePt val="6"/>
          <c:secondPiePt val="7"/>
          <c:secondPiePt val="8"/>
          <c:secondPiePt val="9"/>
          <c:secondPiePt val="10"/>
          <c:secondPiePt val="11"/>
          <c:secondPiePt val="12"/>
          <c:secondPiePt val="13"/>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2.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3.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571500</xdr:rowOff>
    </xdr:from>
    <xdr:to>
      <xdr:col>1</xdr:col>
      <xdr:colOff>2298701</xdr:colOff>
      <xdr:row>2</xdr:row>
      <xdr:rowOff>1191073</xdr:rowOff>
    </xdr:to>
    <xdr:pic>
      <xdr:nvPicPr>
        <xdr:cNvPr id="5" name="Bildobjekt 4" descr="Bildresultat fÃ¶r trivector">
          <a:extLst>
            <a:ext uri="{FF2B5EF4-FFF2-40B4-BE49-F238E27FC236}">
              <a16:creationId xmlns:a16="http://schemas.microsoft.com/office/drawing/2014/main" id="{C9C35B33-1540-4831-997A-329760642FC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367" t="29101" r="12975" b="30267"/>
        <a:stretch/>
      </xdr:blipFill>
      <xdr:spPr bwMode="auto">
        <a:xfrm>
          <a:off x="342900" y="937260"/>
          <a:ext cx="2260601" cy="619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2424581</xdr:colOff>
      <xdr:row>2</xdr:row>
      <xdr:rowOff>571500</xdr:rowOff>
    </xdr:from>
    <xdr:to>
      <xdr:col>1</xdr:col>
      <xdr:colOff>3021709</xdr:colOff>
      <xdr:row>2</xdr:row>
      <xdr:rowOff>1124223</xdr:rowOff>
    </xdr:to>
    <xdr:pic>
      <xdr:nvPicPr>
        <xdr:cNvPr id="6" name="Bildobjekt 5">
          <a:extLst>
            <a:ext uri="{FF2B5EF4-FFF2-40B4-BE49-F238E27FC236}">
              <a16:creationId xmlns:a16="http://schemas.microsoft.com/office/drawing/2014/main" id="{F4400FEC-6835-4730-93E3-DC75A2687C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5934" y="952500"/>
          <a:ext cx="597128" cy="552723"/>
        </a:xfrm>
        <a:prstGeom prst="rect">
          <a:avLst/>
        </a:prstGeom>
      </xdr:spPr>
    </xdr:pic>
    <xdr:clientData/>
  </xdr:twoCellAnchor>
  <xdr:twoCellAnchor editAs="oneCell">
    <xdr:from>
      <xdr:col>1</xdr:col>
      <xdr:colOff>3512820</xdr:colOff>
      <xdr:row>2</xdr:row>
      <xdr:rowOff>561976</xdr:rowOff>
    </xdr:from>
    <xdr:to>
      <xdr:col>1</xdr:col>
      <xdr:colOff>4134784</xdr:colOff>
      <xdr:row>2</xdr:row>
      <xdr:rowOff>1180667</xdr:rowOff>
    </xdr:to>
    <xdr:pic>
      <xdr:nvPicPr>
        <xdr:cNvPr id="7" name="Bildobjekt 6">
          <a:extLst>
            <a:ext uri="{FF2B5EF4-FFF2-40B4-BE49-F238E27FC236}">
              <a16:creationId xmlns:a16="http://schemas.microsoft.com/office/drawing/2014/main" id="{688B2A75-1DA2-4F6B-84B2-831BBF19DA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04173" y="942976"/>
          <a:ext cx="621964" cy="618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545838</xdr:colOff>
      <xdr:row>5</xdr:row>
      <xdr:rowOff>7620</xdr:rowOff>
    </xdr:from>
    <xdr:to>
      <xdr:col>14</xdr:col>
      <xdr:colOff>178705</xdr:colOff>
      <xdr:row>18</xdr:row>
      <xdr:rowOff>7620</xdr:rowOff>
    </xdr:to>
    <xdr:sp macro="" textlink="">
      <xdr:nvSpPr>
        <xdr:cNvPr id="2" name="Rektangel: diagonala rundade hörn 1">
          <a:extLst>
            <a:ext uri="{FF2B5EF4-FFF2-40B4-BE49-F238E27FC236}">
              <a16:creationId xmlns:a16="http://schemas.microsoft.com/office/drawing/2014/main" id="{BE3BDAB4-CC04-402B-80E9-BE660062DFB7}"/>
            </a:ext>
          </a:extLst>
        </xdr:cNvPr>
        <xdr:cNvSpPr/>
      </xdr:nvSpPr>
      <xdr:spPr>
        <a:xfrm>
          <a:off x="3631191" y="821914"/>
          <a:ext cx="2852690" cy="2181412"/>
        </a:xfrm>
        <a:prstGeom prst="round2DiagRect">
          <a:avLst>
            <a:gd name="adj1" fmla="val 0"/>
            <a:gd name="adj2" fmla="val 0"/>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22</xdr:col>
      <xdr:colOff>414019</xdr:colOff>
      <xdr:row>4</xdr:row>
      <xdr:rowOff>144780</xdr:rowOff>
    </xdr:from>
    <xdr:to>
      <xdr:col>30</xdr:col>
      <xdr:colOff>229666</xdr:colOff>
      <xdr:row>17</xdr:row>
      <xdr:rowOff>121020</xdr:rowOff>
    </xdr:to>
    <xdr:sp macro="" textlink="">
      <xdr:nvSpPr>
        <xdr:cNvPr id="15" name="Rektangel: diagonala rundade hörn 14">
          <a:extLst>
            <a:ext uri="{FF2B5EF4-FFF2-40B4-BE49-F238E27FC236}">
              <a16:creationId xmlns:a16="http://schemas.microsoft.com/office/drawing/2014/main" id="{971EC1B9-DBB7-462C-83A3-4B04D1966E54}"/>
            </a:ext>
          </a:extLst>
        </xdr:cNvPr>
        <xdr:cNvSpPr/>
      </xdr:nvSpPr>
      <xdr:spPr>
        <a:xfrm>
          <a:off x="10178078" y="794721"/>
          <a:ext cx="2833764" cy="2172593"/>
        </a:xfrm>
        <a:prstGeom prst="round2DiagRect">
          <a:avLst>
            <a:gd name="adj1" fmla="val 0"/>
            <a:gd name="adj2" fmla="val 0"/>
          </a:avLst>
        </a:prstGeom>
        <a:noFill/>
        <a:ln w="1270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602055</xdr:colOff>
      <xdr:row>6</xdr:row>
      <xdr:rowOff>13970</xdr:rowOff>
    </xdr:from>
    <xdr:to>
      <xdr:col>12</xdr:col>
      <xdr:colOff>221055</xdr:colOff>
      <xdr:row>7</xdr:row>
      <xdr:rowOff>105410</xdr:rowOff>
    </xdr:to>
    <xdr:sp macro="" textlink="">
      <xdr:nvSpPr>
        <xdr:cNvPr id="4" name="textruta 3">
          <a:extLst>
            <a:ext uri="{FF2B5EF4-FFF2-40B4-BE49-F238E27FC236}">
              <a16:creationId xmlns:a16="http://schemas.microsoft.com/office/drawing/2014/main" id="{6FFECFBC-E0A4-4746-A054-3D56B7A70175}"/>
            </a:ext>
          </a:extLst>
        </xdr:cNvPr>
        <xdr:cNvSpPr txBox="1"/>
      </xdr:nvSpPr>
      <xdr:spPr>
        <a:xfrm>
          <a:off x="3366173" y="955264"/>
          <a:ext cx="1800411" cy="23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1"/>
              </a:solidFill>
            </a:rPr>
            <a:t>RESA MED TÅG</a:t>
          </a:r>
        </a:p>
      </xdr:txBody>
    </xdr:sp>
    <xdr:clientData/>
  </xdr:twoCellAnchor>
  <xdr:twoCellAnchor>
    <xdr:from>
      <xdr:col>22</xdr:col>
      <xdr:colOff>481256</xdr:colOff>
      <xdr:row>6</xdr:row>
      <xdr:rowOff>0</xdr:rowOff>
    </xdr:from>
    <xdr:to>
      <xdr:col>27</xdr:col>
      <xdr:colOff>67236</xdr:colOff>
      <xdr:row>7</xdr:row>
      <xdr:rowOff>106680</xdr:rowOff>
    </xdr:to>
    <xdr:sp macro="" textlink="">
      <xdr:nvSpPr>
        <xdr:cNvPr id="19" name="textruta 18">
          <a:extLst>
            <a:ext uri="{FF2B5EF4-FFF2-40B4-BE49-F238E27FC236}">
              <a16:creationId xmlns:a16="http://schemas.microsoft.com/office/drawing/2014/main" id="{F6E83D4E-AD0E-4CC4-8AA1-FFBC7C009C9E}"/>
            </a:ext>
          </a:extLst>
        </xdr:cNvPr>
        <xdr:cNvSpPr txBox="1"/>
      </xdr:nvSpPr>
      <xdr:spPr>
        <a:xfrm>
          <a:off x="9326432" y="941294"/>
          <a:ext cx="1207098" cy="24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3"/>
              </a:solidFill>
            </a:rPr>
            <a:t>RESA MED FLYG</a:t>
          </a:r>
        </a:p>
        <a:p>
          <a:endParaRPr lang="sv-SE" sz="1100" b="1">
            <a:solidFill>
              <a:srgbClr val="559DAB"/>
            </a:solidFill>
          </a:endParaRPr>
        </a:p>
      </xdr:txBody>
    </xdr:sp>
    <xdr:clientData/>
  </xdr:twoCellAnchor>
  <xdr:twoCellAnchor>
    <xdr:from>
      <xdr:col>2</xdr:col>
      <xdr:colOff>96519</xdr:colOff>
      <xdr:row>5</xdr:row>
      <xdr:rowOff>45720</xdr:rowOff>
    </xdr:from>
    <xdr:to>
      <xdr:col>7</xdr:col>
      <xdr:colOff>200979</xdr:colOff>
      <xdr:row>18</xdr:row>
      <xdr:rowOff>45720</xdr:rowOff>
    </xdr:to>
    <xdr:sp macro="" textlink="">
      <xdr:nvSpPr>
        <xdr:cNvPr id="21" name="Rektangel: diagonala rundade hörn 20">
          <a:extLst>
            <a:ext uri="{FF2B5EF4-FFF2-40B4-BE49-F238E27FC236}">
              <a16:creationId xmlns:a16="http://schemas.microsoft.com/office/drawing/2014/main" id="{5DFEC5B4-1C09-4966-AA6E-8EF30D5A4B93}"/>
            </a:ext>
          </a:extLst>
        </xdr:cNvPr>
        <xdr:cNvSpPr/>
      </xdr:nvSpPr>
      <xdr:spPr>
        <a:xfrm>
          <a:off x="492460" y="860014"/>
          <a:ext cx="2793872" cy="2181412"/>
        </a:xfrm>
        <a:prstGeom prst="round2DiagRect">
          <a:avLst>
            <a:gd name="adj1" fmla="val 0"/>
            <a:gd name="adj2" fmla="val 0"/>
          </a:avLst>
        </a:pr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182880</xdr:colOff>
      <xdr:row>6</xdr:row>
      <xdr:rowOff>30480</xdr:rowOff>
    </xdr:from>
    <xdr:to>
      <xdr:col>7</xdr:col>
      <xdr:colOff>198120</xdr:colOff>
      <xdr:row>7</xdr:row>
      <xdr:rowOff>121920</xdr:rowOff>
    </xdr:to>
    <xdr:sp macro="" textlink="">
      <xdr:nvSpPr>
        <xdr:cNvPr id="23" name="textruta 22">
          <a:extLst>
            <a:ext uri="{FF2B5EF4-FFF2-40B4-BE49-F238E27FC236}">
              <a16:creationId xmlns:a16="http://schemas.microsoft.com/office/drawing/2014/main" id="{10398C34-8D20-429B-B803-BB25FADD359E}"/>
            </a:ext>
          </a:extLst>
        </xdr:cNvPr>
        <xdr:cNvSpPr txBox="1"/>
      </xdr:nvSpPr>
      <xdr:spPr>
        <a:xfrm>
          <a:off x="541020" y="906780"/>
          <a:ext cx="243078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5"/>
              </a:solidFill>
            </a:rPr>
            <a:t>DIGITALT MÖTE </a:t>
          </a:r>
        </a:p>
      </xdr:txBody>
    </xdr:sp>
    <xdr:clientData/>
  </xdr:twoCellAnchor>
  <xdr:twoCellAnchor>
    <xdr:from>
      <xdr:col>14</xdr:col>
      <xdr:colOff>638438</xdr:colOff>
      <xdr:row>6</xdr:row>
      <xdr:rowOff>30181</xdr:rowOff>
    </xdr:from>
    <xdr:to>
      <xdr:col>19</xdr:col>
      <xdr:colOff>160918</xdr:colOff>
      <xdr:row>7</xdr:row>
      <xdr:rowOff>136861</xdr:rowOff>
    </xdr:to>
    <xdr:sp macro="" textlink="">
      <xdr:nvSpPr>
        <xdr:cNvPr id="14" name="textruta 13">
          <a:extLst>
            <a:ext uri="{FF2B5EF4-FFF2-40B4-BE49-F238E27FC236}">
              <a16:creationId xmlns:a16="http://schemas.microsoft.com/office/drawing/2014/main" id="{AA81D83F-AE74-4700-9354-810A206D5DC8}"/>
            </a:ext>
          </a:extLst>
        </xdr:cNvPr>
        <xdr:cNvSpPr txBox="1"/>
      </xdr:nvSpPr>
      <xdr:spPr>
        <a:xfrm>
          <a:off x="6294171" y="978448"/>
          <a:ext cx="1732280" cy="250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4"/>
              </a:solidFill>
            </a:rPr>
            <a:t>RESA MED BIL</a:t>
          </a:r>
        </a:p>
        <a:p>
          <a:endParaRPr lang="sv-SE" sz="1100" b="1">
            <a:solidFill>
              <a:srgbClr val="559DAB"/>
            </a:solidFill>
          </a:endParaRPr>
        </a:p>
        <a:p>
          <a:endParaRPr lang="sv-SE" sz="1100" b="1">
            <a:solidFill>
              <a:srgbClr val="559DAB"/>
            </a:solidFill>
          </a:endParaRPr>
        </a:p>
      </xdr:txBody>
    </xdr:sp>
    <xdr:clientData/>
  </xdr:twoCellAnchor>
  <xdr:twoCellAnchor>
    <xdr:from>
      <xdr:col>14</xdr:col>
      <xdr:colOff>558696</xdr:colOff>
      <xdr:row>5</xdr:row>
      <xdr:rowOff>5080</xdr:rowOff>
    </xdr:from>
    <xdr:to>
      <xdr:col>21</xdr:col>
      <xdr:colOff>140762</xdr:colOff>
      <xdr:row>18</xdr:row>
      <xdr:rowOff>4180</xdr:rowOff>
    </xdr:to>
    <xdr:sp macro="" textlink="">
      <xdr:nvSpPr>
        <xdr:cNvPr id="16" name="Rektangel: diagonala rundade hörn 15">
          <a:extLst>
            <a:ext uri="{FF2B5EF4-FFF2-40B4-BE49-F238E27FC236}">
              <a16:creationId xmlns:a16="http://schemas.microsoft.com/office/drawing/2014/main" id="{63D838EE-C4CC-444A-A83D-0F31515DA540}"/>
            </a:ext>
          </a:extLst>
        </xdr:cNvPr>
        <xdr:cNvSpPr/>
      </xdr:nvSpPr>
      <xdr:spPr>
        <a:xfrm>
          <a:off x="6863872" y="819374"/>
          <a:ext cx="2846714" cy="2180512"/>
        </a:xfrm>
        <a:prstGeom prst="round2DiagRect">
          <a:avLst>
            <a:gd name="adj1" fmla="val 0"/>
            <a:gd name="adj2" fmla="val 0"/>
          </a:avLst>
        </a:prstGeom>
        <a:noFill/>
        <a:ln w="127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547620</xdr:colOff>
      <xdr:row>62</xdr:row>
      <xdr:rowOff>5828</xdr:rowOff>
    </xdr:from>
    <xdr:to>
      <xdr:col>19</xdr:col>
      <xdr:colOff>160020</xdr:colOff>
      <xdr:row>64</xdr:row>
      <xdr:rowOff>129540</xdr:rowOff>
    </xdr:to>
    <xdr:sp macro="" textlink="">
      <xdr:nvSpPr>
        <xdr:cNvPr id="29" name="textruta 28">
          <a:extLst>
            <a:ext uri="{FF2B5EF4-FFF2-40B4-BE49-F238E27FC236}">
              <a16:creationId xmlns:a16="http://schemas.microsoft.com/office/drawing/2014/main" id="{F78A42C5-8CEE-49E3-90FD-2B2063D03237}"/>
            </a:ext>
          </a:extLst>
        </xdr:cNvPr>
        <xdr:cNvSpPr txBox="1"/>
      </xdr:nvSpPr>
      <xdr:spPr>
        <a:xfrm>
          <a:off x="7504680" y="9888968"/>
          <a:ext cx="465840" cy="420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Tåg</a:t>
          </a:r>
        </a:p>
      </xdr:txBody>
    </xdr:sp>
    <xdr:clientData/>
  </xdr:twoCellAnchor>
  <xdr:twoCellAnchor>
    <xdr:from>
      <xdr:col>17</xdr:col>
      <xdr:colOff>557144</xdr:colOff>
      <xdr:row>63</xdr:row>
      <xdr:rowOff>73775</xdr:rowOff>
    </xdr:from>
    <xdr:to>
      <xdr:col>19</xdr:col>
      <xdr:colOff>182879</xdr:colOff>
      <xdr:row>64</xdr:row>
      <xdr:rowOff>106680</xdr:rowOff>
    </xdr:to>
    <xdr:sp macro="" textlink="">
      <xdr:nvSpPr>
        <xdr:cNvPr id="30" name="textruta 29">
          <a:extLst>
            <a:ext uri="{FF2B5EF4-FFF2-40B4-BE49-F238E27FC236}">
              <a16:creationId xmlns:a16="http://schemas.microsoft.com/office/drawing/2014/main" id="{C70EC5E8-7F93-4E31-9A92-C0765699C4E5}"/>
            </a:ext>
          </a:extLst>
        </xdr:cNvPr>
        <xdr:cNvSpPr txBox="1"/>
      </xdr:nvSpPr>
      <xdr:spPr>
        <a:xfrm>
          <a:off x="7514204" y="10101695"/>
          <a:ext cx="479175" cy="18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Bil</a:t>
          </a:r>
        </a:p>
      </xdr:txBody>
    </xdr:sp>
    <xdr:clientData/>
  </xdr:twoCellAnchor>
  <xdr:twoCellAnchor>
    <xdr:from>
      <xdr:col>17</xdr:col>
      <xdr:colOff>557144</xdr:colOff>
      <xdr:row>64</xdr:row>
      <xdr:rowOff>115685</xdr:rowOff>
    </xdr:from>
    <xdr:to>
      <xdr:col>19</xdr:col>
      <xdr:colOff>243839</xdr:colOff>
      <xdr:row>66</xdr:row>
      <xdr:rowOff>15240</xdr:rowOff>
    </xdr:to>
    <xdr:sp macro="" textlink="">
      <xdr:nvSpPr>
        <xdr:cNvPr id="31" name="textruta 30">
          <a:extLst>
            <a:ext uri="{FF2B5EF4-FFF2-40B4-BE49-F238E27FC236}">
              <a16:creationId xmlns:a16="http://schemas.microsoft.com/office/drawing/2014/main" id="{492A618F-95AF-4995-9CB0-998DC03CAD98}"/>
            </a:ext>
          </a:extLst>
        </xdr:cNvPr>
        <xdr:cNvSpPr txBox="1"/>
      </xdr:nvSpPr>
      <xdr:spPr>
        <a:xfrm>
          <a:off x="7514204" y="10296005"/>
          <a:ext cx="540135" cy="204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Flyg</a:t>
          </a:r>
        </a:p>
      </xdr:txBody>
    </xdr:sp>
    <xdr:clientData/>
  </xdr:twoCellAnchor>
  <xdr:twoCellAnchor>
    <xdr:from>
      <xdr:col>17</xdr:col>
      <xdr:colOff>552488</xdr:colOff>
      <xdr:row>66</xdr:row>
      <xdr:rowOff>27478</xdr:rowOff>
    </xdr:from>
    <xdr:to>
      <xdr:col>26</xdr:col>
      <xdr:colOff>289560</xdr:colOff>
      <xdr:row>67</xdr:row>
      <xdr:rowOff>76200</xdr:rowOff>
    </xdr:to>
    <xdr:sp macro="" textlink="">
      <xdr:nvSpPr>
        <xdr:cNvPr id="32" name="textruta 31">
          <a:extLst>
            <a:ext uri="{FF2B5EF4-FFF2-40B4-BE49-F238E27FC236}">
              <a16:creationId xmlns:a16="http://schemas.microsoft.com/office/drawing/2014/main" id="{D20185FB-53CE-4EE4-88D5-BB0B5445A7BF}"/>
            </a:ext>
          </a:extLst>
        </xdr:cNvPr>
        <xdr:cNvSpPr txBox="1"/>
      </xdr:nvSpPr>
      <xdr:spPr>
        <a:xfrm>
          <a:off x="7509548" y="10512598"/>
          <a:ext cx="2602192" cy="201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Digitala möten (tillkommande kostnad)</a:t>
          </a:r>
        </a:p>
      </xdr:txBody>
    </xdr:sp>
    <xdr:clientData/>
  </xdr:twoCellAnchor>
  <xdr:twoCellAnchor>
    <xdr:from>
      <xdr:col>14</xdr:col>
      <xdr:colOff>200778</xdr:colOff>
      <xdr:row>34</xdr:row>
      <xdr:rowOff>128210</xdr:rowOff>
    </xdr:from>
    <xdr:to>
      <xdr:col>15</xdr:col>
      <xdr:colOff>516467</xdr:colOff>
      <xdr:row>37</xdr:row>
      <xdr:rowOff>76199</xdr:rowOff>
    </xdr:to>
    <xdr:sp macro="" textlink="">
      <xdr:nvSpPr>
        <xdr:cNvPr id="5" name="textruta 4">
          <a:extLst>
            <a:ext uri="{FF2B5EF4-FFF2-40B4-BE49-F238E27FC236}">
              <a16:creationId xmlns:a16="http://schemas.microsoft.com/office/drawing/2014/main" id="{22F49994-78F7-4BEA-B912-672E84D58F08}"/>
            </a:ext>
          </a:extLst>
        </xdr:cNvPr>
        <xdr:cNvSpPr txBox="1"/>
      </xdr:nvSpPr>
      <xdr:spPr>
        <a:xfrm>
          <a:off x="5856511" y="5614610"/>
          <a:ext cx="1001489" cy="405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Besparade kostnader</a:t>
          </a:r>
        </a:p>
      </xdr:txBody>
    </xdr:sp>
    <xdr:clientData/>
  </xdr:twoCellAnchor>
  <xdr:twoCellAnchor>
    <xdr:from>
      <xdr:col>14</xdr:col>
      <xdr:colOff>177800</xdr:colOff>
      <xdr:row>38</xdr:row>
      <xdr:rowOff>97972</xdr:rowOff>
    </xdr:from>
    <xdr:to>
      <xdr:col>15</xdr:col>
      <xdr:colOff>533400</xdr:colOff>
      <xdr:row>41</xdr:row>
      <xdr:rowOff>25400</xdr:rowOff>
    </xdr:to>
    <xdr:sp macro="" textlink="">
      <xdr:nvSpPr>
        <xdr:cNvPr id="41" name="textruta 40">
          <a:extLst>
            <a:ext uri="{FF2B5EF4-FFF2-40B4-BE49-F238E27FC236}">
              <a16:creationId xmlns:a16="http://schemas.microsoft.com/office/drawing/2014/main" id="{4AE904FF-B8C0-48DD-AEB3-522338CD1FE7}"/>
            </a:ext>
          </a:extLst>
        </xdr:cNvPr>
        <xdr:cNvSpPr txBox="1"/>
      </xdr:nvSpPr>
      <xdr:spPr>
        <a:xfrm>
          <a:off x="5833533" y="6193972"/>
          <a:ext cx="1041400" cy="39309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a:latin typeface="Verdana" panose="020B0604030504040204" pitchFamily="34" charset="0"/>
              <a:ea typeface="Verdana" panose="020B0604030504040204" pitchFamily="34" charset="0"/>
            </a:rPr>
            <a:t>Besparade CO2-utsläpp</a:t>
          </a:r>
        </a:p>
      </xdr:txBody>
    </xdr:sp>
    <xdr:clientData/>
  </xdr:twoCellAnchor>
  <xdr:twoCellAnchor>
    <xdr:from>
      <xdr:col>13</xdr:col>
      <xdr:colOff>67734</xdr:colOff>
      <xdr:row>43</xdr:row>
      <xdr:rowOff>25400</xdr:rowOff>
    </xdr:from>
    <xdr:to>
      <xdr:col>30</xdr:col>
      <xdr:colOff>411480</xdr:colOff>
      <xdr:row>61</xdr:row>
      <xdr:rowOff>116897</xdr:rowOff>
    </xdr:to>
    <xdr:graphicFrame macro="">
      <xdr:nvGraphicFramePr>
        <xdr:cNvPr id="42" name="Diagram 41">
          <a:extLst>
            <a:ext uri="{FF2B5EF4-FFF2-40B4-BE49-F238E27FC236}">
              <a16:creationId xmlns:a16="http://schemas.microsoft.com/office/drawing/2014/main" id="{7944AFE9-8D73-45C8-BB77-CE02CDDEB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434340</xdr:colOff>
      <xdr:row>43</xdr:row>
      <xdr:rowOff>30480</xdr:rowOff>
    </xdr:from>
    <xdr:to>
      <xdr:col>29</xdr:col>
      <xdr:colOff>228600</xdr:colOff>
      <xdr:row>46</xdr:row>
      <xdr:rowOff>100389</xdr:rowOff>
    </xdr:to>
    <xdr:sp macro="" textlink="">
      <xdr:nvSpPr>
        <xdr:cNvPr id="43" name="textruta 42">
          <a:extLst>
            <a:ext uri="{FF2B5EF4-FFF2-40B4-BE49-F238E27FC236}">
              <a16:creationId xmlns:a16="http://schemas.microsoft.com/office/drawing/2014/main" id="{56FA1D10-D778-40D3-AC99-F6F4591E42D8}"/>
            </a:ext>
          </a:extLst>
        </xdr:cNvPr>
        <xdr:cNvSpPr txBox="1"/>
      </xdr:nvSpPr>
      <xdr:spPr>
        <a:xfrm>
          <a:off x="9168765" y="6783705"/>
          <a:ext cx="1661160" cy="5080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Fördelning av besparade kostnader</a:t>
          </a:r>
        </a:p>
      </xdr:txBody>
    </xdr:sp>
    <xdr:clientData/>
  </xdr:twoCellAnchor>
  <xdr:twoCellAnchor>
    <xdr:from>
      <xdr:col>14</xdr:col>
      <xdr:colOff>2070</xdr:colOff>
      <xdr:row>43</xdr:row>
      <xdr:rowOff>117032</xdr:rowOff>
    </xdr:from>
    <xdr:to>
      <xdr:col>15</xdr:col>
      <xdr:colOff>323849</xdr:colOff>
      <xdr:row>46</xdr:row>
      <xdr:rowOff>142083</xdr:rowOff>
    </xdr:to>
    <xdr:sp macro="" textlink="">
      <xdr:nvSpPr>
        <xdr:cNvPr id="44" name="textruta 43">
          <a:extLst>
            <a:ext uri="{FF2B5EF4-FFF2-40B4-BE49-F238E27FC236}">
              <a16:creationId xmlns:a16="http://schemas.microsoft.com/office/drawing/2014/main" id="{55FD5BA5-8F80-4CAE-A024-AAF64B85AB25}"/>
            </a:ext>
          </a:extLst>
        </xdr:cNvPr>
        <xdr:cNvSpPr txBox="1"/>
      </xdr:nvSpPr>
      <xdr:spPr>
        <a:xfrm>
          <a:off x="5640870" y="6870257"/>
          <a:ext cx="1007579" cy="463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v-SE" sz="900" b="1" baseline="0">
              <a:latin typeface="Verdana" panose="020B0604030504040204" pitchFamily="34" charset="0"/>
              <a:ea typeface="Verdana" panose="020B0604030504040204" pitchFamily="34" charset="0"/>
            </a:rPr>
            <a:t>Kvarstående kostnader</a:t>
          </a:r>
        </a:p>
      </xdr:txBody>
    </xdr:sp>
    <xdr:clientData/>
  </xdr:twoCellAnchor>
  <xdr:twoCellAnchor>
    <xdr:from>
      <xdr:col>25</xdr:col>
      <xdr:colOff>0</xdr:colOff>
      <xdr:row>37</xdr:row>
      <xdr:rowOff>91441</xdr:rowOff>
    </xdr:from>
    <xdr:to>
      <xdr:col>27</xdr:col>
      <xdr:colOff>0</xdr:colOff>
      <xdr:row>38</xdr:row>
      <xdr:rowOff>45720</xdr:rowOff>
    </xdr:to>
    <xdr:sp macro="" textlink="">
      <xdr:nvSpPr>
        <xdr:cNvPr id="45" name="textruta 44">
          <a:extLst>
            <a:ext uri="{FF2B5EF4-FFF2-40B4-BE49-F238E27FC236}">
              <a16:creationId xmlns:a16="http://schemas.microsoft.com/office/drawing/2014/main" id="{B7329498-2876-45C1-A3F7-0C6CDECF0015}"/>
            </a:ext>
          </a:extLst>
        </xdr:cNvPr>
        <xdr:cNvSpPr txBox="1"/>
      </xdr:nvSpPr>
      <xdr:spPr>
        <a:xfrm>
          <a:off x="10165080" y="6179821"/>
          <a:ext cx="784860" cy="1066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Totalt</a:t>
          </a:r>
        </a:p>
      </xdr:txBody>
    </xdr:sp>
    <xdr:clientData/>
  </xdr:twoCellAnchor>
  <xdr:twoCellAnchor editAs="oneCell">
    <xdr:from>
      <xdr:col>29</xdr:col>
      <xdr:colOff>575733</xdr:colOff>
      <xdr:row>5</xdr:row>
      <xdr:rowOff>88900</xdr:rowOff>
    </xdr:from>
    <xdr:to>
      <xdr:col>29</xdr:col>
      <xdr:colOff>806346</xdr:colOff>
      <xdr:row>7</xdr:row>
      <xdr:rowOff>99457</xdr:rowOff>
    </xdr:to>
    <xdr:pic>
      <xdr:nvPicPr>
        <xdr:cNvPr id="40" name="Bildobjekt 39">
          <a:extLst>
            <a:ext uri="{FF2B5EF4-FFF2-40B4-BE49-F238E27FC236}">
              <a16:creationId xmlns:a16="http://schemas.microsoft.com/office/drawing/2014/main" id="{22E44E32-0CCD-E247-A9D8-8B917BA210A5}"/>
            </a:ext>
          </a:extLst>
        </xdr:cNvPr>
        <xdr:cNvPicPr>
          <a:picLocks noChangeAspect="1"/>
        </xdr:cNvPicPr>
      </xdr:nvPicPr>
      <xdr:blipFill>
        <a:blip xmlns:r="http://schemas.openxmlformats.org/officeDocument/2006/relationships" r:embed="rId2"/>
        <a:stretch>
          <a:fillRect/>
        </a:stretch>
      </xdr:blipFill>
      <xdr:spPr>
        <a:xfrm>
          <a:off x="11099800" y="893233"/>
          <a:ext cx="230613" cy="298424"/>
        </a:xfrm>
        <a:prstGeom prst="rect">
          <a:avLst/>
        </a:prstGeom>
      </xdr:spPr>
    </xdr:pic>
    <xdr:clientData/>
  </xdr:twoCellAnchor>
  <xdr:twoCellAnchor editAs="oneCell">
    <xdr:from>
      <xdr:col>20</xdr:col>
      <xdr:colOff>31263</xdr:colOff>
      <xdr:row>5</xdr:row>
      <xdr:rowOff>138580</xdr:rowOff>
    </xdr:from>
    <xdr:to>
      <xdr:col>21</xdr:col>
      <xdr:colOff>837</xdr:colOff>
      <xdr:row>7</xdr:row>
      <xdr:rowOff>65705</xdr:rowOff>
    </xdr:to>
    <xdr:pic>
      <xdr:nvPicPr>
        <xdr:cNvPr id="46" name="Bildobjekt 45">
          <a:extLst>
            <a:ext uri="{FF2B5EF4-FFF2-40B4-BE49-F238E27FC236}">
              <a16:creationId xmlns:a16="http://schemas.microsoft.com/office/drawing/2014/main" id="{9484D115-1D12-7E4E-B456-87D7338A6468}"/>
            </a:ext>
          </a:extLst>
        </xdr:cNvPr>
        <xdr:cNvPicPr>
          <a:picLocks noChangeAspect="1"/>
        </xdr:cNvPicPr>
      </xdr:nvPicPr>
      <xdr:blipFill>
        <a:blip xmlns:r="http://schemas.openxmlformats.org/officeDocument/2006/relationships" r:embed="rId3"/>
        <a:stretch>
          <a:fillRect/>
        </a:stretch>
      </xdr:blipFill>
      <xdr:spPr>
        <a:xfrm>
          <a:off x="9175263" y="964080"/>
          <a:ext cx="350573" cy="231925"/>
        </a:xfrm>
        <a:prstGeom prst="rect">
          <a:avLst/>
        </a:prstGeom>
      </xdr:spPr>
    </xdr:pic>
    <xdr:clientData/>
  </xdr:twoCellAnchor>
  <xdr:twoCellAnchor editAs="oneCell">
    <xdr:from>
      <xdr:col>12</xdr:col>
      <xdr:colOff>130189</xdr:colOff>
      <xdr:row>5</xdr:row>
      <xdr:rowOff>148183</xdr:rowOff>
    </xdr:from>
    <xdr:to>
      <xdr:col>14</xdr:col>
      <xdr:colOff>1307</xdr:colOff>
      <xdr:row>7</xdr:row>
      <xdr:rowOff>41936</xdr:rowOff>
    </xdr:to>
    <xdr:pic>
      <xdr:nvPicPr>
        <xdr:cNvPr id="47" name="Bildobjekt 46">
          <a:extLst>
            <a:ext uri="{FF2B5EF4-FFF2-40B4-BE49-F238E27FC236}">
              <a16:creationId xmlns:a16="http://schemas.microsoft.com/office/drawing/2014/main" id="{BE30BDB4-8638-7E48-8CCE-107F57BA13E1}"/>
            </a:ext>
          </a:extLst>
        </xdr:cNvPr>
        <xdr:cNvPicPr>
          <a:picLocks noChangeAspect="1"/>
        </xdr:cNvPicPr>
      </xdr:nvPicPr>
      <xdr:blipFill>
        <a:blip xmlns:r="http://schemas.openxmlformats.org/officeDocument/2006/relationships" r:embed="rId4"/>
        <a:stretch>
          <a:fillRect/>
        </a:stretch>
      </xdr:blipFill>
      <xdr:spPr>
        <a:xfrm>
          <a:off x="5845189" y="973683"/>
          <a:ext cx="436268" cy="198553"/>
        </a:xfrm>
        <a:prstGeom prst="rect">
          <a:avLst/>
        </a:prstGeom>
      </xdr:spPr>
    </xdr:pic>
    <xdr:clientData/>
  </xdr:twoCellAnchor>
  <xdr:twoCellAnchor editAs="oneCell">
    <xdr:from>
      <xdr:col>6</xdr:col>
      <xdr:colOff>419100</xdr:colOff>
      <xdr:row>5</xdr:row>
      <xdr:rowOff>150148</xdr:rowOff>
    </xdr:from>
    <xdr:to>
      <xdr:col>7</xdr:col>
      <xdr:colOff>0</xdr:colOff>
      <xdr:row>7</xdr:row>
      <xdr:rowOff>114280</xdr:rowOff>
    </xdr:to>
    <xdr:pic>
      <xdr:nvPicPr>
        <xdr:cNvPr id="48" name="Bildobjekt 47">
          <a:extLst>
            <a:ext uri="{FF2B5EF4-FFF2-40B4-BE49-F238E27FC236}">
              <a16:creationId xmlns:a16="http://schemas.microsoft.com/office/drawing/2014/main" id="{86727237-A31B-C947-9AC7-E36B7408FDBB}"/>
            </a:ext>
          </a:extLst>
        </xdr:cNvPr>
        <xdr:cNvPicPr>
          <a:picLocks noChangeAspect="1"/>
        </xdr:cNvPicPr>
      </xdr:nvPicPr>
      <xdr:blipFill>
        <a:blip xmlns:r="http://schemas.openxmlformats.org/officeDocument/2006/relationships" r:embed="rId5"/>
        <a:stretch>
          <a:fillRect/>
        </a:stretch>
      </xdr:blipFill>
      <xdr:spPr>
        <a:xfrm>
          <a:off x="2768600" y="991523"/>
          <a:ext cx="304800" cy="281632"/>
        </a:xfrm>
        <a:prstGeom prst="rect">
          <a:avLst/>
        </a:prstGeom>
      </xdr:spPr>
    </xdr:pic>
    <xdr:clientData/>
  </xdr:twoCellAnchor>
  <xdr:twoCellAnchor>
    <xdr:from>
      <xdr:col>17</xdr:col>
      <xdr:colOff>109133</xdr:colOff>
      <xdr:row>27</xdr:row>
      <xdr:rowOff>137805</xdr:rowOff>
    </xdr:from>
    <xdr:to>
      <xdr:col>17</xdr:col>
      <xdr:colOff>745992</xdr:colOff>
      <xdr:row>29</xdr:row>
      <xdr:rowOff>124043</xdr:rowOff>
    </xdr:to>
    <xdr:pic>
      <xdr:nvPicPr>
        <xdr:cNvPr id="49" name="Bildobjekt 48">
          <a:extLst>
            <a:ext uri="{FF2B5EF4-FFF2-40B4-BE49-F238E27FC236}">
              <a16:creationId xmlns:a16="http://schemas.microsoft.com/office/drawing/2014/main" id="{51516538-C587-7146-9BC3-EF48A2056362}"/>
            </a:ext>
          </a:extLst>
        </xdr:cNvPr>
        <xdr:cNvPicPr>
          <a:picLocks noChangeAspect="1"/>
        </xdr:cNvPicPr>
      </xdr:nvPicPr>
      <xdr:blipFill>
        <a:blip xmlns:r="http://schemas.openxmlformats.org/officeDocument/2006/relationships" r:embed="rId4"/>
        <a:stretch>
          <a:fillRect/>
        </a:stretch>
      </xdr:blipFill>
      <xdr:spPr>
        <a:xfrm>
          <a:off x="7915898" y="4545452"/>
          <a:ext cx="636859" cy="285062"/>
        </a:xfrm>
        <a:prstGeom prst="rect">
          <a:avLst/>
        </a:prstGeom>
      </xdr:spPr>
    </xdr:pic>
    <xdr:clientData/>
  </xdr:twoCellAnchor>
  <xdr:twoCellAnchor>
    <xdr:from>
      <xdr:col>19</xdr:col>
      <xdr:colOff>146888</xdr:colOff>
      <xdr:row>27</xdr:row>
      <xdr:rowOff>101735</xdr:rowOff>
    </xdr:from>
    <xdr:to>
      <xdr:col>20</xdr:col>
      <xdr:colOff>252511</xdr:colOff>
      <xdr:row>29</xdr:row>
      <xdr:rowOff>136516</xdr:rowOff>
    </xdr:to>
    <xdr:pic>
      <xdr:nvPicPr>
        <xdr:cNvPr id="50" name="Bildobjekt 49">
          <a:extLst>
            <a:ext uri="{FF2B5EF4-FFF2-40B4-BE49-F238E27FC236}">
              <a16:creationId xmlns:a16="http://schemas.microsoft.com/office/drawing/2014/main" id="{3A7B53D6-644C-CE42-9B4C-5B2168D81AF7}"/>
            </a:ext>
          </a:extLst>
        </xdr:cNvPr>
        <xdr:cNvPicPr>
          <a:picLocks noChangeAspect="1"/>
        </xdr:cNvPicPr>
      </xdr:nvPicPr>
      <xdr:blipFill>
        <a:blip xmlns:r="http://schemas.openxmlformats.org/officeDocument/2006/relationships" r:embed="rId3"/>
        <a:stretch>
          <a:fillRect/>
        </a:stretch>
      </xdr:blipFill>
      <xdr:spPr>
        <a:xfrm>
          <a:off x="8909888" y="4509382"/>
          <a:ext cx="509035" cy="333605"/>
        </a:xfrm>
        <a:prstGeom prst="rect">
          <a:avLst/>
        </a:prstGeom>
      </xdr:spPr>
    </xdr:pic>
    <xdr:clientData/>
  </xdr:twoCellAnchor>
  <xdr:twoCellAnchor>
    <xdr:from>
      <xdr:col>22</xdr:col>
      <xdr:colOff>190091</xdr:colOff>
      <xdr:row>27</xdr:row>
      <xdr:rowOff>70670</xdr:rowOff>
    </xdr:from>
    <xdr:to>
      <xdr:col>22</xdr:col>
      <xdr:colOff>592391</xdr:colOff>
      <xdr:row>30</xdr:row>
      <xdr:rowOff>14263</xdr:rowOff>
    </xdr:to>
    <xdr:pic>
      <xdr:nvPicPr>
        <xdr:cNvPr id="51" name="Bildobjekt 50">
          <a:extLst>
            <a:ext uri="{FF2B5EF4-FFF2-40B4-BE49-F238E27FC236}">
              <a16:creationId xmlns:a16="http://schemas.microsoft.com/office/drawing/2014/main" id="{D9894EE2-C9BF-D54D-AA90-E445BF58DF94}"/>
            </a:ext>
          </a:extLst>
        </xdr:cNvPr>
        <xdr:cNvPicPr>
          <a:picLocks noChangeAspect="1"/>
        </xdr:cNvPicPr>
      </xdr:nvPicPr>
      <xdr:blipFill>
        <a:blip xmlns:r="http://schemas.openxmlformats.org/officeDocument/2006/relationships" r:embed="rId2"/>
        <a:stretch>
          <a:fillRect/>
        </a:stretch>
      </xdr:blipFill>
      <xdr:spPr>
        <a:xfrm>
          <a:off x="9954150" y="4478317"/>
          <a:ext cx="402300" cy="391828"/>
        </a:xfrm>
        <a:prstGeom prst="rect">
          <a:avLst/>
        </a:prstGeom>
      </xdr:spPr>
    </xdr:pic>
    <xdr:clientData/>
  </xdr:twoCellAnchor>
  <xdr:twoCellAnchor editAs="oneCell">
    <xdr:from>
      <xdr:col>17</xdr:col>
      <xdr:colOff>330301</xdr:colOff>
      <xdr:row>62</xdr:row>
      <xdr:rowOff>48081</xdr:rowOff>
    </xdr:from>
    <xdr:to>
      <xdr:col>17</xdr:col>
      <xdr:colOff>481381</xdr:colOff>
      <xdr:row>67</xdr:row>
      <xdr:rowOff>57150</xdr:rowOff>
    </xdr:to>
    <xdr:pic>
      <xdr:nvPicPr>
        <xdr:cNvPr id="3" name="Bildobjekt 2">
          <a:extLst>
            <a:ext uri="{FF2B5EF4-FFF2-40B4-BE49-F238E27FC236}">
              <a16:creationId xmlns:a16="http://schemas.microsoft.com/office/drawing/2014/main" id="{AB8FE09A-1B75-8941-BBD3-D9E0AD49D4EA}"/>
            </a:ext>
          </a:extLst>
        </xdr:cNvPr>
        <xdr:cNvPicPr>
          <a:picLocks noChangeAspect="1"/>
        </xdr:cNvPicPr>
      </xdr:nvPicPr>
      <xdr:blipFill>
        <a:blip xmlns:r="http://schemas.openxmlformats.org/officeDocument/2006/relationships" r:embed="rId6"/>
        <a:stretch>
          <a:fillRect/>
        </a:stretch>
      </xdr:blipFill>
      <xdr:spPr>
        <a:xfrm>
          <a:off x="8115401" y="9890581"/>
          <a:ext cx="151080" cy="796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545838</xdr:colOff>
      <xdr:row>5</xdr:row>
      <xdr:rowOff>7620</xdr:rowOff>
    </xdr:from>
    <xdr:to>
      <xdr:col>14</xdr:col>
      <xdr:colOff>178705</xdr:colOff>
      <xdr:row>18</xdr:row>
      <xdr:rowOff>7620</xdr:rowOff>
    </xdr:to>
    <xdr:sp macro="" textlink="">
      <xdr:nvSpPr>
        <xdr:cNvPr id="2" name="Rektangel: diagonala rundade hörn 1">
          <a:extLst>
            <a:ext uri="{FF2B5EF4-FFF2-40B4-BE49-F238E27FC236}">
              <a16:creationId xmlns:a16="http://schemas.microsoft.com/office/drawing/2014/main" id="{7514F4A2-3A7A-4DE1-A0A0-B970557877F2}"/>
            </a:ext>
          </a:extLst>
        </xdr:cNvPr>
        <xdr:cNvSpPr/>
      </xdr:nvSpPr>
      <xdr:spPr>
        <a:xfrm>
          <a:off x="3609078" y="815340"/>
          <a:ext cx="2810407" cy="2171700"/>
        </a:xfrm>
        <a:prstGeom prst="round2DiagRect">
          <a:avLst>
            <a:gd name="adj1" fmla="val 0"/>
            <a:gd name="adj2" fmla="val 0"/>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22</xdr:col>
      <xdr:colOff>414019</xdr:colOff>
      <xdr:row>4</xdr:row>
      <xdr:rowOff>144780</xdr:rowOff>
    </xdr:from>
    <xdr:to>
      <xdr:col>30</xdr:col>
      <xdr:colOff>229666</xdr:colOff>
      <xdr:row>17</xdr:row>
      <xdr:rowOff>121020</xdr:rowOff>
    </xdr:to>
    <xdr:sp macro="" textlink="">
      <xdr:nvSpPr>
        <xdr:cNvPr id="3" name="Rektangel: diagonala rundade hörn 2">
          <a:extLst>
            <a:ext uri="{FF2B5EF4-FFF2-40B4-BE49-F238E27FC236}">
              <a16:creationId xmlns:a16="http://schemas.microsoft.com/office/drawing/2014/main" id="{DF476F36-54AC-44B1-83DD-121C083B8EC5}"/>
            </a:ext>
          </a:extLst>
        </xdr:cNvPr>
        <xdr:cNvSpPr/>
      </xdr:nvSpPr>
      <xdr:spPr>
        <a:xfrm>
          <a:off x="10038079" y="784860"/>
          <a:ext cx="2772207" cy="2170800"/>
        </a:xfrm>
        <a:prstGeom prst="round2DiagRect">
          <a:avLst>
            <a:gd name="adj1" fmla="val 0"/>
            <a:gd name="adj2" fmla="val 0"/>
          </a:avLst>
        </a:prstGeom>
        <a:noFill/>
        <a:ln w="1270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602055</xdr:colOff>
      <xdr:row>6</xdr:row>
      <xdr:rowOff>13970</xdr:rowOff>
    </xdr:from>
    <xdr:to>
      <xdr:col>12</xdr:col>
      <xdr:colOff>221055</xdr:colOff>
      <xdr:row>7</xdr:row>
      <xdr:rowOff>105410</xdr:rowOff>
    </xdr:to>
    <xdr:sp macro="" textlink="">
      <xdr:nvSpPr>
        <xdr:cNvPr id="4" name="textruta 3">
          <a:extLst>
            <a:ext uri="{FF2B5EF4-FFF2-40B4-BE49-F238E27FC236}">
              <a16:creationId xmlns:a16="http://schemas.microsoft.com/office/drawing/2014/main" id="{79C4F4AA-248E-4CEB-9367-2E4924EF4EE3}"/>
            </a:ext>
          </a:extLst>
        </xdr:cNvPr>
        <xdr:cNvSpPr txBox="1"/>
      </xdr:nvSpPr>
      <xdr:spPr>
        <a:xfrm>
          <a:off x="3665295" y="966470"/>
          <a:ext cx="229362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1"/>
              </a:solidFill>
            </a:rPr>
            <a:t>RESA MED TÅG</a:t>
          </a:r>
        </a:p>
      </xdr:txBody>
    </xdr:sp>
    <xdr:clientData/>
  </xdr:twoCellAnchor>
  <xdr:twoCellAnchor>
    <xdr:from>
      <xdr:col>22</xdr:col>
      <xdr:colOff>481256</xdr:colOff>
      <xdr:row>6</xdr:row>
      <xdr:rowOff>0</xdr:rowOff>
    </xdr:from>
    <xdr:to>
      <xdr:col>27</xdr:col>
      <xdr:colOff>67236</xdr:colOff>
      <xdr:row>7</xdr:row>
      <xdr:rowOff>106680</xdr:rowOff>
    </xdr:to>
    <xdr:sp macro="" textlink="">
      <xdr:nvSpPr>
        <xdr:cNvPr id="5" name="textruta 4">
          <a:extLst>
            <a:ext uri="{FF2B5EF4-FFF2-40B4-BE49-F238E27FC236}">
              <a16:creationId xmlns:a16="http://schemas.microsoft.com/office/drawing/2014/main" id="{ACDD3FE4-8997-456B-AA2A-12F0BD27A4F0}"/>
            </a:ext>
          </a:extLst>
        </xdr:cNvPr>
        <xdr:cNvSpPr txBox="1"/>
      </xdr:nvSpPr>
      <xdr:spPr>
        <a:xfrm>
          <a:off x="10105316" y="952500"/>
          <a:ext cx="148336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3"/>
              </a:solidFill>
            </a:rPr>
            <a:t>RESA MED FLYG</a:t>
          </a:r>
        </a:p>
        <a:p>
          <a:endParaRPr lang="sv-SE" sz="1100" b="1">
            <a:solidFill>
              <a:srgbClr val="559DAB"/>
            </a:solidFill>
          </a:endParaRPr>
        </a:p>
      </xdr:txBody>
    </xdr:sp>
    <xdr:clientData/>
  </xdr:twoCellAnchor>
  <xdr:twoCellAnchor>
    <xdr:from>
      <xdr:col>2</xdr:col>
      <xdr:colOff>96519</xdr:colOff>
      <xdr:row>5</xdr:row>
      <xdr:rowOff>45720</xdr:rowOff>
    </xdr:from>
    <xdr:to>
      <xdr:col>7</xdr:col>
      <xdr:colOff>200979</xdr:colOff>
      <xdr:row>18</xdr:row>
      <xdr:rowOff>45720</xdr:rowOff>
    </xdr:to>
    <xdr:sp macro="" textlink="">
      <xdr:nvSpPr>
        <xdr:cNvPr id="6" name="Rektangel: diagonala rundade hörn 5">
          <a:extLst>
            <a:ext uri="{FF2B5EF4-FFF2-40B4-BE49-F238E27FC236}">
              <a16:creationId xmlns:a16="http://schemas.microsoft.com/office/drawing/2014/main" id="{B9C87859-8DD1-4383-BE67-0BCF455CF938}"/>
            </a:ext>
          </a:extLst>
        </xdr:cNvPr>
        <xdr:cNvSpPr/>
      </xdr:nvSpPr>
      <xdr:spPr>
        <a:xfrm>
          <a:off x="447039" y="853440"/>
          <a:ext cx="2817180" cy="2171700"/>
        </a:xfrm>
        <a:prstGeom prst="round2DiagRect">
          <a:avLst>
            <a:gd name="adj1" fmla="val 0"/>
            <a:gd name="adj2" fmla="val 0"/>
          </a:avLst>
        </a:pr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182880</xdr:colOff>
      <xdr:row>6</xdr:row>
      <xdr:rowOff>30480</xdr:rowOff>
    </xdr:from>
    <xdr:to>
      <xdr:col>7</xdr:col>
      <xdr:colOff>198120</xdr:colOff>
      <xdr:row>7</xdr:row>
      <xdr:rowOff>121920</xdr:rowOff>
    </xdr:to>
    <xdr:sp macro="" textlink="">
      <xdr:nvSpPr>
        <xdr:cNvPr id="7" name="textruta 6">
          <a:extLst>
            <a:ext uri="{FF2B5EF4-FFF2-40B4-BE49-F238E27FC236}">
              <a16:creationId xmlns:a16="http://schemas.microsoft.com/office/drawing/2014/main" id="{0013E07D-1CF6-402B-BBBA-F231479606AC}"/>
            </a:ext>
          </a:extLst>
        </xdr:cNvPr>
        <xdr:cNvSpPr txBox="1"/>
      </xdr:nvSpPr>
      <xdr:spPr>
        <a:xfrm>
          <a:off x="533400" y="982980"/>
          <a:ext cx="272796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5"/>
              </a:solidFill>
            </a:rPr>
            <a:t>DIGITALT MÖTE </a:t>
          </a:r>
        </a:p>
      </xdr:txBody>
    </xdr:sp>
    <xdr:clientData/>
  </xdr:twoCellAnchor>
  <xdr:twoCellAnchor>
    <xdr:from>
      <xdr:col>14</xdr:col>
      <xdr:colOff>638438</xdr:colOff>
      <xdr:row>6</xdr:row>
      <xdr:rowOff>30181</xdr:rowOff>
    </xdr:from>
    <xdr:to>
      <xdr:col>19</xdr:col>
      <xdr:colOff>160918</xdr:colOff>
      <xdr:row>7</xdr:row>
      <xdr:rowOff>136861</xdr:rowOff>
    </xdr:to>
    <xdr:sp macro="" textlink="">
      <xdr:nvSpPr>
        <xdr:cNvPr id="8" name="textruta 7">
          <a:extLst>
            <a:ext uri="{FF2B5EF4-FFF2-40B4-BE49-F238E27FC236}">
              <a16:creationId xmlns:a16="http://schemas.microsoft.com/office/drawing/2014/main" id="{47362694-C37B-41D7-8481-ED551B2EFC8A}"/>
            </a:ext>
          </a:extLst>
        </xdr:cNvPr>
        <xdr:cNvSpPr txBox="1"/>
      </xdr:nvSpPr>
      <xdr:spPr>
        <a:xfrm>
          <a:off x="6879218" y="982681"/>
          <a:ext cx="20066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4"/>
              </a:solidFill>
            </a:rPr>
            <a:t>RESA MED BIL</a:t>
          </a:r>
        </a:p>
        <a:p>
          <a:endParaRPr lang="sv-SE" sz="1100" b="1">
            <a:solidFill>
              <a:srgbClr val="559DAB"/>
            </a:solidFill>
          </a:endParaRPr>
        </a:p>
        <a:p>
          <a:endParaRPr lang="sv-SE" sz="1100" b="1">
            <a:solidFill>
              <a:srgbClr val="559DAB"/>
            </a:solidFill>
          </a:endParaRPr>
        </a:p>
      </xdr:txBody>
    </xdr:sp>
    <xdr:clientData/>
  </xdr:twoCellAnchor>
  <xdr:twoCellAnchor>
    <xdr:from>
      <xdr:col>14</xdr:col>
      <xdr:colOff>558696</xdr:colOff>
      <xdr:row>5</xdr:row>
      <xdr:rowOff>5080</xdr:rowOff>
    </xdr:from>
    <xdr:to>
      <xdr:col>21</xdr:col>
      <xdr:colOff>140762</xdr:colOff>
      <xdr:row>18</xdr:row>
      <xdr:rowOff>4180</xdr:rowOff>
    </xdr:to>
    <xdr:sp macro="" textlink="">
      <xdr:nvSpPr>
        <xdr:cNvPr id="9" name="Rektangel: diagonala rundade hörn 8">
          <a:extLst>
            <a:ext uri="{FF2B5EF4-FFF2-40B4-BE49-F238E27FC236}">
              <a16:creationId xmlns:a16="http://schemas.microsoft.com/office/drawing/2014/main" id="{B3F71F0E-A5EE-4E29-B829-93E269D680B1}"/>
            </a:ext>
          </a:extLst>
        </xdr:cNvPr>
        <xdr:cNvSpPr/>
      </xdr:nvSpPr>
      <xdr:spPr>
        <a:xfrm>
          <a:off x="6799476" y="812800"/>
          <a:ext cx="2797706" cy="2170800"/>
        </a:xfrm>
        <a:prstGeom prst="round2DiagRect">
          <a:avLst>
            <a:gd name="adj1" fmla="val 0"/>
            <a:gd name="adj2" fmla="val 0"/>
          </a:avLst>
        </a:prstGeom>
        <a:noFill/>
        <a:ln w="127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547620</xdr:colOff>
      <xdr:row>62</xdr:row>
      <xdr:rowOff>5828</xdr:rowOff>
    </xdr:from>
    <xdr:to>
      <xdr:col>19</xdr:col>
      <xdr:colOff>160020</xdr:colOff>
      <xdr:row>64</xdr:row>
      <xdr:rowOff>129540</xdr:rowOff>
    </xdr:to>
    <xdr:sp macro="" textlink="">
      <xdr:nvSpPr>
        <xdr:cNvPr id="10" name="textruta 9">
          <a:extLst>
            <a:ext uri="{FF2B5EF4-FFF2-40B4-BE49-F238E27FC236}">
              <a16:creationId xmlns:a16="http://schemas.microsoft.com/office/drawing/2014/main" id="{DC89E90E-995C-438C-89A5-EA719A5FD7E0}"/>
            </a:ext>
          </a:extLst>
        </xdr:cNvPr>
        <xdr:cNvSpPr txBox="1"/>
      </xdr:nvSpPr>
      <xdr:spPr>
        <a:xfrm>
          <a:off x="8426700" y="9614648"/>
          <a:ext cx="458220" cy="420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Tåg</a:t>
          </a:r>
        </a:p>
      </xdr:txBody>
    </xdr:sp>
    <xdr:clientData/>
  </xdr:twoCellAnchor>
  <xdr:twoCellAnchor>
    <xdr:from>
      <xdr:col>17</xdr:col>
      <xdr:colOff>557144</xdr:colOff>
      <xdr:row>63</xdr:row>
      <xdr:rowOff>73775</xdr:rowOff>
    </xdr:from>
    <xdr:to>
      <xdr:col>19</xdr:col>
      <xdr:colOff>182879</xdr:colOff>
      <xdr:row>64</xdr:row>
      <xdr:rowOff>106680</xdr:rowOff>
    </xdr:to>
    <xdr:sp macro="" textlink="">
      <xdr:nvSpPr>
        <xdr:cNvPr id="11" name="textruta 10">
          <a:extLst>
            <a:ext uri="{FF2B5EF4-FFF2-40B4-BE49-F238E27FC236}">
              <a16:creationId xmlns:a16="http://schemas.microsoft.com/office/drawing/2014/main" id="{C2516E4D-211C-4CA2-9600-C967E295FEE1}"/>
            </a:ext>
          </a:extLst>
        </xdr:cNvPr>
        <xdr:cNvSpPr txBox="1"/>
      </xdr:nvSpPr>
      <xdr:spPr>
        <a:xfrm>
          <a:off x="8436224" y="9827375"/>
          <a:ext cx="471555" cy="18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Bil</a:t>
          </a:r>
        </a:p>
      </xdr:txBody>
    </xdr:sp>
    <xdr:clientData/>
  </xdr:twoCellAnchor>
  <xdr:twoCellAnchor>
    <xdr:from>
      <xdr:col>17</xdr:col>
      <xdr:colOff>557144</xdr:colOff>
      <xdr:row>64</xdr:row>
      <xdr:rowOff>115685</xdr:rowOff>
    </xdr:from>
    <xdr:to>
      <xdr:col>19</xdr:col>
      <xdr:colOff>243839</xdr:colOff>
      <xdr:row>66</xdr:row>
      <xdr:rowOff>15240</xdr:rowOff>
    </xdr:to>
    <xdr:sp macro="" textlink="">
      <xdr:nvSpPr>
        <xdr:cNvPr id="12" name="textruta 11">
          <a:extLst>
            <a:ext uri="{FF2B5EF4-FFF2-40B4-BE49-F238E27FC236}">
              <a16:creationId xmlns:a16="http://schemas.microsoft.com/office/drawing/2014/main" id="{D285169D-6FB2-4192-B3B1-A4343E622F72}"/>
            </a:ext>
          </a:extLst>
        </xdr:cNvPr>
        <xdr:cNvSpPr txBox="1"/>
      </xdr:nvSpPr>
      <xdr:spPr>
        <a:xfrm>
          <a:off x="8436224" y="10021685"/>
          <a:ext cx="532515" cy="204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Flyg</a:t>
          </a:r>
        </a:p>
      </xdr:txBody>
    </xdr:sp>
    <xdr:clientData/>
  </xdr:twoCellAnchor>
  <xdr:twoCellAnchor>
    <xdr:from>
      <xdr:col>17</xdr:col>
      <xdr:colOff>552488</xdr:colOff>
      <xdr:row>66</xdr:row>
      <xdr:rowOff>27478</xdr:rowOff>
    </xdr:from>
    <xdr:to>
      <xdr:col>26</xdr:col>
      <xdr:colOff>289560</xdr:colOff>
      <xdr:row>67</xdr:row>
      <xdr:rowOff>76200</xdr:rowOff>
    </xdr:to>
    <xdr:sp macro="" textlink="">
      <xdr:nvSpPr>
        <xdr:cNvPr id="13" name="textruta 12">
          <a:extLst>
            <a:ext uri="{FF2B5EF4-FFF2-40B4-BE49-F238E27FC236}">
              <a16:creationId xmlns:a16="http://schemas.microsoft.com/office/drawing/2014/main" id="{05E1D599-EA36-45DE-A40D-2F30AAE0E23E}"/>
            </a:ext>
          </a:extLst>
        </xdr:cNvPr>
        <xdr:cNvSpPr txBox="1"/>
      </xdr:nvSpPr>
      <xdr:spPr>
        <a:xfrm>
          <a:off x="8431568" y="10238278"/>
          <a:ext cx="2739352" cy="216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Digitala möten (tillkommande kostnad)</a:t>
          </a:r>
        </a:p>
      </xdr:txBody>
    </xdr:sp>
    <xdr:clientData/>
  </xdr:twoCellAnchor>
  <xdr:twoCellAnchor>
    <xdr:from>
      <xdr:col>14</xdr:col>
      <xdr:colOff>200778</xdr:colOff>
      <xdr:row>34</xdr:row>
      <xdr:rowOff>128210</xdr:rowOff>
    </xdr:from>
    <xdr:to>
      <xdr:col>15</xdr:col>
      <xdr:colOff>516467</xdr:colOff>
      <xdr:row>37</xdr:row>
      <xdr:rowOff>76199</xdr:rowOff>
    </xdr:to>
    <xdr:sp macro="" textlink="">
      <xdr:nvSpPr>
        <xdr:cNvPr id="14" name="textruta 13">
          <a:extLst>
            <a:ext uri="{FF2B5EF4-FFF2-40B4-BE49-F238E27FC236}">
              <a16:creationId xmlns:a16="http://schemas.microsoft.com/office/drawing/2014/main" id="{2181FC6B-9E31-4A7F-9BF3-ADB2956AF1D0}"/>
            </a:ext>
          </a:extLst>
        </xdr:cNvPr>
        <xdr:cNvSpPr txBox="1"/>
      </xdr:nvSpPr>
      <xdr:spPr>
        <a:xfrm>
          <a:off x="6441558" y="5561270"/>
          <a:ext cx="1001489" cy="3975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Besparade kostnader</a:t>
          </a:r>
        </a:p>
      </xdr:txBody>
    </xdr:sp>
    <xdr:clientData/>
  </xdr:twoCellAnchor>
  <xdr:twoCellAnchor>
    <xdr:from>
      <xdr:col>14</xdr:col>
      <xdr:colOff>177800</xdr:colOff>
      <xdr:row>38</xdr:row>
      <xdr:rowOff>97972</xdr:rowOff>
    </xdr:from>
    <xdr:to>
      <xdr:col>15</xdr:col>
      <xdr:colOff>533400</xdr:colOff>
      <xdr:row>41</xdr:row>
      <xdr:rowOff>25400</xdr:rowOff>
    </xdr:to>
    <xdr:sp macro="" textlink="">
      <xdr:nvSpPr>
        <xdr:cNvPr id="15" name="textruta 14">
          <a:extLst>
            <a:ext uri="{FF2B5EF4-FFF2-40B4-BE49-F238E27FC236}">
              <a16:creationId xmlns:a16="http://schemas.microsoft.com/office/drawing/2014/main" id="{0C5ECACA-DEFE-4CA9-BBCE-FA182507CC76}"/>
            </a:ext>
          </a:extLst>
        </xdr:cNvPr>
        <xdr:cNvSpPr txBox="1"/>
      </xdr:nvSpPr>
      <xdr:spPr>
        <a:xfrm>
          <a:off x="6418580" y="6125392"/>
          <a:ext cx="1041400" cy="4151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a:latin typeface="Verdana" panose="020B0604030504040204" pitchFamily="34" charset="0"/>
              <a:ea typeface="Verdana" panose="020B0604030504040204" pitchFamily="34" charset="0"/>
            </a:rPr>
            <a:t>Besparade CO2-utsläpp</a:t>
          </a:r>
        </a:p>
      </xdr:txBody>
    </xdr:sp>
    <xdr:clientData/>
  </xdr:twoCellAnchor>
  <xdr:twoCellAnchor>
    <xdr:from>
      <xdr:col>13</xdr:col>
      <xdr:colOff>67734</xdr:colOff>
      <xdr:row>43</xdr:row>
      <xdr:rowOff>25400</xdr:rowOff>
    </xdr:from>
    <xdr:to>
      <xdr:col>30</xdr:col>
      <xdr:colOff>411480</xdr:colOff>
      <xdr:row>61</xdr:row>
      <xdr:rowOff>116897</xdr:rowOff>
    </xdr:to>
    <xdr:graphicFrame macro="">
      <xdr:nvGraphicFramePr>
        <xdr:cNvPr id="16" name="Diagram 15">
          <a:extLst>
            <a:ext uri="{FF2B5EF4-FFF2-40B4-BE49-F238E27FC236}">
              <a16:creationId xmlns:a16="http://schemas.microsoft.com/office/drawing/2014/main" id="{267407E9-1DB8-4096-A439-FD633A178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434340</xdr:colOff>
      <xdr:row>43</xdr:row>
      <xdr:rowOff>30480</xdr:rowOff>
    </xdr:from>
    <xdr:to>
      <xdr:col>29</xdr:col>
      <xdr:colOff>228600</xdr:colOff>
      <xdr:row>46</xdr:row>
      <xdr:rowOff>100389</xdr:rowOff>
    </xdr:to>
    <xdr:sp macro="" textlink="">
      <xdr:nvSpPr>
        <xdr:cNvPr id="17" name="textruta 16">
          <a:extLst>
            <a:ext uri="{FF2B5EF4-FFF2-40B4-BE49-F238E27FC236}">
              <a16:creationId xmlns:a16="http://schemas.microsoft.com/office/drawing/2014/main" id="{0F9E0CD9-5F66-40D7-AD0D-96092EA849D7}"/>
            </a:ext>
          </a:extLst>
        </xdr:cNvPr>
        <xdr:cNvSpPr txBox="1"/>
      </xdr:nvSpPr>
      <xdr:spPr>
        <a:xfrm>
          <a:off x="10058400" y="6850380"/>
          <a:ext cx="1920240" cy="5118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Fördelning av besparade kostnader</a:t>
          </a:r>
        </a:p>
      </xdr:txBody>
    </xdr:sp>
    <xdr:clientData/>
  </xdr:twoCellAnchor>
  <xdr:twoCellAnchor>
    <xdr:from>
      <xdr:col>14</xdr:col>
      <xdr:colOff>2070</xdr:colOff>
      <xdr:row>43</xdr:row>
      <xdr:rowOff>117032</xdr:rowOff>
    </xdr:from>
    <xdr:to>
      <xdr:col>15</xdr:col>
      <xdr:colOff>323849</xdr:colOff>
      <xdr:row>46</xdr:row>
      <xdr:rowOff>142083</xdr:rowOff>
    </xdr:to>
    <xdr:sp macro="" textlink="">
      <xdr:nvSpPr>
        <xdr:cNvPr id="18" name="textruta 17">
          <a:extLst>
            <a:ext uri="{FF2B5EF4-FFF2-40B4-BE49-F238E27FC236}">
              <a16:creationId xmlns:a16="http://schemas.microsoft.com/office/drawing/2014/main" id="{E8FCB053-C620-4FEA-9971-21D6ED2778DA}"/>
            </a:ext>
          </a:extLst>
        </xdr:cNvPr>
        <xdr:cNvSpPr txBox="1"/>
      </xdr:nvSpPr>
      <xdr:spPr>
        <a:xfrm>
          <a:off x="6242850" y="6936932"/>
          <a:ext cx="1007579" cy="467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v-SE" sz="900" b="1" baseline="0">
              <a:latin typeface="Verdana" panose="020B0604030504040204" pitchFamily="34" charset="0"/>
              <a:ea typeface="Verdana" panose="020B0604030504040204" pitchFamily="34" charset="0"/>
            </a:rPr>
            <a:t>Kvarstående kostnader</a:t>
          </a:r>
        </a:p>
      </xdr:txBody>
    </xdr:sp>
    <xdr:clientData/>
  </xdr:twoCellAnchor>
  <xdr:twoCellAnchor>
    <xdr:from>
      <xdr:col>25</xdr:col>
      <xdr:colOff>0</xdr:colOff>
      <xdr:row>37</xdr:row>
      <xdr:rowOff>91441</xdr:rowOff>
    </xdr:from>
    <xdr:to>
      <xdr:col>27</xdr:col>
      <xdr:colOff>0</xdr:colOff>
      <xdr:row>38</xdr:row>
      <xdr:rowOff>45720</xdr:rowOff>
    </xdr:to>
    <xdr:sp macro="" textlink="">
      <xdr:nvSpPr>
        <xdr:cNvPr id="19" name="textruta 18">
          <a:extLst>
            <a:ext uri="{FF2B5EF4-FFF2-40B4-BE49-F238E27FC236}">
              <a16:creationId xmlns:a16="http://schemas.microsoft.com/office/drawing/2014/main" id="{28B19F8A-4752-46B1-9EE0-107185A11883}"/>
            </a:ext>
          </a:extLst>
        </xdr:cNvPr>
        <xdr:cNvSpPr txBox="1"/>
      </xdr:nvSpPr>
      <xdr:spPr>
        <a:xfrm>
          <a:off x="10675620" y="5974081"/>
          <a:ext cx="845820" cy="990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Totalt</a:t>
          </a:r>
        </a:p>
      </xdr:txBody>
    </xdr:sp>
    <xdr:clientData/>
  </xdr:twoCellAnchor>
  <xdr:twoCellAnchor editAs="oneCell">
    <xdr:from>
      <xdr:col>29</xdr:col>
      <xdr:colOff>575733</xdr:colOff>
      <xdr:row>5</xdr:row>
      <xdr:rowOff>88900</xdr:rowOff>
    </xdr:from>
    <xdr:to>
      <xdr:col>29</xdr:col>
      <xdr:colOff>806346</xdr:colOff>
      <xdr:row>7</xdr:row>
      <xdr:rowOff>99457</xdr:rowOff>
    </xdr:to>
    <xdr:pic>
      <xdr:nvPicPr>
        <xdr:cNvPr id="20" name="Bildobjekt 19">
          <a:extLst>
            <a:ext uri="{FF2B5EF4-FFF2-40B4-BE49-F238E27FC236}">
              <a16:creationId xmlns:a16="http://schemas.microsoft.com/office/drawing/2014/main" id="{C9EEC4DD-A3EE-45CC-9241-F4CD65BA9969}"/>
            </a:ext>
          </a:extLst>
        </xdr:cNvPr>
        <xdr:cNvPicPr>
          <a:picLocks noChangeAspect="1"/>
        </xdr:cNvPicPr>
      </xdr:nvPicPr>
      <xdr:blipFill>
        <a:blip xmlns:r="http://schemas.openxmlformats.org/officeDocument/2006/relationships" r:embed="rId2"/>
        <a:stretch>
          <a:fillRect/>
        </a:stretch>
      </xdr:blipFill>
      <xdr:spPr>
        <a:xfrm>
          <a:off x="12325773" y="896620"/>
          <a:ext cx="230613" cy="300117"/>
        </a:xfrm>
        <a:prstGeom prst="rect">
          <a:avLst/>
        </a:prstGeom>
      </xdr:spPr>
    </xdr:pic>
    <xdr:clientData/>
  </xdr:twoCellAnchor>
  <xdr:twoCellAnchor editAs="oneCell">
    <xdr:from>
      <xdr:col>20</xdr:col>
      <xdr:colOff>31263</xdr:colOff>
      <xdr:row>5</xdr:row>
      <xdr:rowOff>138580</xdr:rowOff>
    </xdr:from>
    <xdr:to>
      <xdr:col>21</xdr:col>
      <xdr:colOff>837</xdr:colOff>
      <xdr:row>7</xdr:row>
      <xdr:rowOff>65705</xdr:rowOff>
    </xdr:to>
    <xdr:pic>
      <xdr:nvPicPr>
        <xdr:cNvPr id="21" name="Bildobjekt 20">
          <a:extLst>
            <a:ext uri="{FF2B5EF4-FFF2-40B4-BE49-F238E27FC236}">
              <a16:creationId xmlns:a16="http://schemas.microsoft.com/office/drawing/2014/main" id="{93AAA158-C46D-45FE-B40F-34F53FCA4EC7}"/>
            </a:ext>
          </a:extLst>
        </xdr:cNvPr>
        <xdr:cNvPicPr>
          <a:picLocks noChangeAspect="1"/>
        </xdr:cNvPicPr>
      </xdr:nvPicPr>
      <xdr:blipFill>
        <a:blip xmlns:r="http://schemas.openxmlformats.org/officeDocument/2006/relationships" r:embed="rId3"/>
        <a:stretch>
          <a:fillRect/>
        </a:stretch>
      </xdr:blipFill>
      <xdr:spPr>
        <a:xfrm>
          <a:off x="9121923" y="946300"/>
          <a:ext cx="335334" cy="216685"/>
        </a:xfrm>
        <a:prstGeom prst="rect">
          <a:avLst/>
        </a:prstGeom>
      </xdr:spPr>
    </xdr:pic>
    <xdr:clientData/>
  </xdr:twoCellAnchor>
  <xdr:twoCellAnchor editAs="oneCell">
    <xdr:from>
      <xdr:col>12</xdr:col>
      <xdr:colOff>130189</xdr:colOff>
      <xdr:row>5</xdr:row>
      <xdr:rowOff>148183</xdr:rowOff>
    </xdr:from>
    <xdr:to>
      <xdr:col>14</xdr:col>
      <xdr:colOff>1307</xdr:colOff>
      <xdr:row>7</xdr:row>
      <xdr:rowOff>41936</xdr:rowOff>
    </xdr:to>
    <xdr:pic>
      <xdr:nvPicPr>
        <xdr:cNvPr id="22" name="Bildobjekt 21">
          <a:extLst>
            <a:ext uri="{FF2B5EF4-FFF2-40B4-BE49-F238E27FC236}">
              <a16:creationId xmlns:a16="http://schemas.microsoft.com/office/drawing/2014/main" id="{013A7443-FF73-432A-ADAC-E1C151E7E49D}"/>
            </a:ext>
          </a:extLst>
        </xdr:cNvPr>
        <xdr:cNvPicPr>
          <a:picLocks noChangeAspect="1"/>
        </xdr:cNvPicPr>
      </xdr:nvPicPr>
      <xdr:blipFill>
        <a:blip xmlns:r="http://schemas.openxmlformats.org/officeDocument/2006/relationships" r:embed="rId4"/>
        <a:stretch>
          <a:fillRect/>
        </a:stretch>
      </xdr:blipFill>
      <xdr:spPr>
        <a:xfrm>
          <a:off x="5868049" y="955903"/>
          <a:ext cx="374038" cy="183313"/>
        </a:xfrm>
        <a:prstGeom prst="rect">
          <a:avLst/>
        </a:prstGeom>
      </xdr:spPr>
    </xdr:pic>
    <xdr:clientData/>
  </xdr:twoCellAnchor>
  <xdr:twoCellAnchor editAs="oneCell">
    <xdr:from>
      <xdr:col>6</xdr:col>
      <xdr:colOff>419100</xdr:colOff>
      <xdr:row>5</xdr:row>
      <xdr:rowOff>150148</xdr:rowOff>
    </xdr:from>
    <xdr:to>
      <xdr:col>7</xdr:col>
      <xdr:colOff>0</xdr:colOff>
      <xdr:row>7</xdr:row>
      <xdr:rowOff>114280</xdr:rowOff>
    </xdr:to>
    <xdr:pic>
      <xdr:nvPicPr>
        <xdr:cNvPr id="23" name="Bildobjekt 22">
          <a:extLst>
            <a:ext uri="{FF2B5EF4-FFF2-40B4-BE49-F238E27FC236}">
              <a16:creationId xmlns:a16="http://schemas.microsoft.com/office/drawing/2014/main" id="{49D6043D-D438-4B05-9D75-9571578140A6}"/>
            </a:ext>
          </a:extLst>
        </xdr:cNvPr>
        <xdr:cNvPicPr>
          <a:picLocks noChangeAspect="1"/>
        </xdr:cNvPicPr>
      </xdr:nvPicPr>
      <xdr:blipFill>
        <a:blip xmlns:r="http://schemas.openxmlformats.org/officeDocument/2006/relationships" r:embed="rId5"/>
        <a:stretch>
          <a:fillRect/>
        </a:stretch>
      </xdr:blipFill>
      <xdr:spPr>
        <a:xfrm>
          <a:off x="2819400" y="950248"/>
          <a:ext cx="243840" cy="261312"/>
        </a:xfrm>
        <a:prstGeom prst="rect">
          <a:avLst/>
        </a:prstGeom>
      </xdr:spPr>
    </xdr:pic>
    <xdr:clientData/>
  </xdr:twoCellAnchor>
  <xdr:twoCellAnchor>
    <xdr:from>
      <xdr:col>17</xdr:col>
      <xdr:colOff>109133</xdr:colOff>
      <xdr:row>27</xdr:row>
      <xdr:rowOff>137805</xdr:rowOff>
    </xdr:from>
    <xdr:to>
      <xdr:col>17</xdr:col>
      <xdr:colOff>745992</xdr:colOff>
      <xdr:row>29</xdr:row>
      <xdr:rowOff>124043</xdr:rowOff>
    </xdr:to>
    <xdr:pic>
      <xdr:nvPicPr>
        <xdr:cNvPr id="24" name="Bildobjekt 23">
          <a:extLst>
            <a:ext uri="{FF2B5EF4-FFF2-40B4-BE49-F238E27FC236}">
              <a16:creationId xmlns:a16="http://schemas.microsoft.com/office/drawing/2014/main" id="{43F61A87-C515-45CD-8474-9CFAB46D29A3}"/>
            </a:ext>
          </a:extLst>
        </xdr:cNvPr>
        <xdr:cNvPicPr>
          <a:picLocks noChangeAspect="1"/>
        </xdr:cNvPicPr>
      </xdr:nvPicPr>
      <xdr:blipFill>
        <a:blip xmlns:r="http://schemas.openxmlformats.org/officeDocument/2006/relationships" r:embed="rId4"/>
        <a:stretch>
          <a:fillRect/>
        </a:stretch>
      </xdr:blipFill>
      <xdr:spPr>
        <a:xfrm>
          <a:off x="7988213" y="4511685"/>
          <a:ext cx="621619" cy="283418"/>
        </a:xfrm>
        <a:prstGeom prst="rect">
          <a:avLst/>
        </a:prstGeom>
      </xdr:spPr>
    </xdr:pic>
    <xdr:clientData/>
  </xdr:twoCellAnchor>
  <xdr:twoCellAnchor>
    <xdr:from>
      <xdr:col>19</xdr:col>
      <xdr:colOff>146888</xdr:colOff>
      <xdr:row>27</xdr:row>
      <xdr:rowOff>101735</xdr:rowOff>
    </xdr:from>
    <xdr:to>
      <xdr:col>20</xdr:col>
      <xdr:colOff>252511</xdr:colOff>
      <xdr:row>29</xdr:row>
      <xdr:rowOff>136516</xdr:rowOff>
    </xdr:to>
    <xdr:pic>
      <xdr:nvPicPr>
        <xdr:cNvPr id="25" name="Bildobjekt 24">
          <a:extLst>
            <a:ext uri="{FF2B5EF4-FFF2-40B4-BE49-F238E27FC236}">
              <a16:creationId xmlns:a16="http://schemas.microsoft.com/office/drawing/2014/main" id="{843A32EF-4E1F-4DD7-AE61-1113C202D767}"/>
            </a:ext>
          </a:extLst>
        </xdr:cNvPr>
        <xdr:cNvPicPr>
          <a:picLocks noChangeAspect="1"/>
        </xdr:cNvPicPr>
      </xdr:nvPicPr>
      <xdr:blipFill>
        <a:blip xmlns:r="http://schemas.openxmlformats.org/officeDocument/2006/relationships" r:embed="rId3"/>
        <a:stretch>
          <a:fillRect/>
        </a:stretch>
      </xdr:blipFill>
      <xdr:spPr>
        <a:xfrm>
          <a:off x="8871788" y="4475615"/>
          <a:ext cx="471383" cy="331961"/>
        </a:xfrm>
        <a:prstGeom prst="rect">
          <a:avLst/>
        </a:prstGeom>
      </xdr:spPr>
    </xdr:pic>
    <xdr:clientData/>
  </xdr:twoCellAnchor>
  <xdr:twoCellAnchor>
    <xdr:from>
      <xdr:col>22</xdr:col>
      <xdr:colOff>190091</xdr:colOff>
      <xdr:row>27</xdr:row>
      <xdr:rowOff>70670</xdr:rowOff>
    </xdr:from>
    <xdr:to>
      <xdr:col>22</xdr:col>
      <xdr:colOff>592391</xdr:colOff>
      <xdr:row>30</xdr:row>
      <xdr:rowOff>14263</xdr:rowOff>
    </xdr:to>
    <xdr:pic>
      <xdr:nvPicPr>
        <xdr:cNvPr id="26" name="Bildobjekt 25">
          <a:extLst>
            <a:ext uri="{FF2B5EF4-FFF2-40B4-BE49-F238E27FC236}">
              <a16:creationId xmlns:a16="http://schemas.microsoft.com/office/drawing/2014/main" id="{5DC2AFB1-95C8-4DAB-BC1E-0997B4A2730E}"/>
            </a:ext>
          </a:extLst>
        </xdr:cNvPr>
        <xdr:cNvPicPr>
          <a:picLocks noChangeAspect="1"/>
        </xdr:cNvPicPr>
      </xdr:nvPicPr>
      <xdr:blipFill>
        <a:blip xmlns:r="http://schemas.openxmlformats.org/officeDocument/2006/relationships" r:embed="rId2"/>
        <a:stretch>
          <a:fillRect/>
        </a:stretch>
      </xdr:blipFill>
      <xdr:spPr>
        <a:xfrm>
          <a:off x="9814151" y="4444550"/>
          <a:ext cx="333720" cy="393173"/>
        </a:xfrm>
        <a:prstGeom prst="rect">
          <a:avLst/>
        </a:prstGeom>
      </xdr:spPr>
    </xdr:pic>
    <xdr:clientData/>
  </xdr:twoCellAnchor>
  <xdr:twoCellAnchor editAs="oneCell">
    <xdr:from>
      <xdr:col>17</xdr:col>
      <xdr:colOff>330301</xdr:colOff>
      <xdr:row>62</xdr:row>
      <xdr:rowOff>48081</xdr:rowOff>
    </xdr:from>
    <xdr:to>
      <xdr:col>17</xdr:col>
      <xdr:colOff>481381</xdr:colOff>
      <xdr:row>67</xdr:row>
      <xdr:rowOff>57150</xdr:rowOff>
    </xdr:to>
    <xdr:pic>
      <xdr:nvPicPr>
        <xdr:cNvPr id="27" name="Bildobjekt 26">
          <a:extLst>
            <a:ext uri="{FF2B5EF4-FFF2-40B4-BE49-F238E27FC236}">
              <a16:creationId xmlns:a16="http://schemas.microsoft.com/office/drawing/2014/main" id="{A22D01E7-8820-420E-AAC3-A0B31F8585E3}"/>
            </a:ext>
          </a:extLst>
        </xdr:cNvPr>
        <xdr:cNvPicPr>
          <a:picLocks noChangeAspect="1"/>
        </xdr:cNvPicPr>
      </xdr:nvPicPr>
      <xdr:blipFill>
        <a:blip xmlns:r="http://schemas.openxmlformats.org/officeDocument/2006/relationships" r:embed="rId6"/>
        <a:stretch>
          <a:fillRect/>
        </a:stretch>
      </xdr:blipFill>
      <xdr:spPr>
        <a:xfrm>
          <a:off x="8209381" y="9656901"/>
          <a:ext cx="151080" cy="7786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545838</xdr:colOff>
      <xdr:row>5</xdr:row>
      <xdr:rowOff>7620</xdr:rowOff>
    </xdr:from>
    <xdr:to>
      <xdr:col>14</xdr:col>
      <xdr:colOff>178705</xdr:colOff>
      <xdr:row>18</xdr:row>
      <xdr:rowOff>7620</xdr:rowOff>
    </xdr:to>
    <xdr:sp macro="" textlink="">
      <xdr:nvSpPr>
        <xdr:cNvPr id="2" name="Rektangel: diagonala rundade hörn 1">
          <a:extLst>
            <a:ext uri="{FF2B5EF4-FFF2-40B4-BE49-F238E27FC236}">
              <a16:creationId xmlns:a16="http://schemas.microsoft.com/office/drawing/2014/main" id="{3946F656-1810-4518-870E-12B47D78A4D3}"/>
            </a:ext>
          </a:extLst>
        </xdr:cNvPr>
        <xdr:cNvSpPr/>
      </xdr:nvSpPr>
      <xdr:spPr>
        <a:xfrm>
          <a:off x="3609078" y="815340"/>
          <a:ext cx="2810407" cy="2171700"/>
        </a:xfrm>
        <a:prstGeom prst="round2DiagRect">
          <a:avLst>
            <a:gd name="adj1" fmla="val 0"/>
            <a:gd name="adj2" fmla="val 0"/>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22</xdr:col>
      <xdr:colOff>414019</xdr:colOff>
      <xdr:row>4</xdr:row>
      <xdr:rowOff>144780</xdr:rowOff>
    </xdr:from>
    <xdr:to>
      <xdr:col>30</xdr:col>
      <xdr:colOff>229666</xdr:colOff>
      <xdr:row>17</xdr:row>
      <xdr:rowOff>121020</xdr:rowOff>
    </xdr:to>
    <xdr:sp macro="" textlink="">
      <xdr:nvSpPr>
        <xdr:cNvPr id="3" name="Rektangel: diagonala rundade hörn 2">
          <a:extLst>
            <a:ext uri="{FF2B5EF4-FFF2-40B4-BE49-F238E27FC236}">
              <a16:creationId xmlns:a16="http://schemas.microsoft.com/office/drawing/2014/main" id="{8DC9082C-0D29-49CE-8088-1D69B0F6D206}"/>
            </a:ext>
          </a:extLst>
        </xdr:cNvPr>
        <xdr:cNvSpPr/>
      </xdr:nvSpPr>
      <xdr:spPr>
        <a:xfrm>
          <a:off x="10038079" y="784860"/>
          <a:ext cx="2772207" cy="2170800"/>
        </a:xfrm>
        <a:prstGeom prst="round2DiagRect">
          <a:avLst>
            <a:gd name="adj1" fmla="val 0"/>
            <a:gd name="adj2" fmla="val 0"/>
          </a:avLst>
        </a:prstGeom>
        <a:noFill/>
        <a:ln w="1270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602055</xdr:colOff>
      <xdr:row>6</xdr:row>
      <xdr:rowOff>13970</xdr:rowOff>
    </xdr:from>
    <xdr:to>
      <xdr:col>12</xdr:col>
      <xdr:colOff>221055</xdr:colOff>
      <xdr:row>7</xdr:row>
      <xdr:rowOff>105410</xdr:rowOff>
    </xdr:to>
    <xdr:sp macro="" textlink="">
      <xdr:nvSpPr>
        <xdr:cNvPr id="4" name="textruta 3">
          <a:extLst>
            <a:ext uri="{FF2B5EF4-FFF2-40B4-BE49-F238E27FC236}">
              <a16:creationId xmlns:a16="http://schemas.microsoft.com/office/drawing/2014/main" id="{BF7BAE1B-759B-45A6-AF8A-ECE07D641051}"/>
            </a:ext>
          </a:extLst>
        </xdr:cNvPr>
        <xdr:cNvSpPr txBox="1"/>
      </xdr:nvSpPr>
      <xdr:spPr>
        <a:xfrm>
          <a:off x="3665295" y="966470"/>
          <a:ext cx="229362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1"/>
              </a:solidFill>
            </a:rPr>
            <a:t>RESA MED TÅG</a:t>
          </a:r>
        </a:p>
      </xdr:txBody>
    </xdr:sp>
    <xdr:clientData/>
  </xdr:twoCellAnchor>
  <xdr:twoCellAnchor>
    <xdr:from>
      <xdr:col>22</xdr:col>
      <xdr:colOff>481256</xdr:colOff>
      <xdr:row>6</xdr:row>
      <xdr:rowOff>0</xdr:rowOff>
    </xdr:from>
    <xdr:to>
      <xdr:col>27</xdr:col>
      <xdr:colOff>67236</xdr:colOff>
      <xdr:row>7</xdr:row>
      <xdr:rowOff>106680</xdr:rowOff>
    </xdr:to>
    <xdr:sp macro="" textlink="">
      <xdr:nvSpPr>
        <xdr:cNvPr id="5" name="textruta 4">
          <a:extLst>
            <a:ext uri="{FF2B5EF4-FFF2-40B4-BE49-F238E27FC236}">
              <a16:creationId xmlns:a16="http://schemas.microsoft.com/office/drawing/2014/main" id="{A914DF3C-DC7D-425D-9387-9245503A8638}"/>
            </a:ext>
          </a:extLst>
        </xdr:cNvPr>
        <xdr:cNvSpPr txBox="1"/>
      </xdr:nvSpPr>
      <xdr:spPr>
        <a:xfrm>
          <a:off x="10105316" y="952500"/>
          <a:ext cx="148336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3"/>
              </a:solidFill>
            </a:rPr>
            <a:t>RESA MED FLYG</a:t>
          </a:r>
        </a:p>
        <a:p>
          <a:endParaRPr lang="sv-SE" sz="1100" b="1">
            <a:solidFill>
              <a:srgbClr val="559DAB"/>
            </a:solidFill>
          </a:endParaRPr>
        </a:p>
      </xdr:txBody>
    </xdr:sp>
    <xdr:clientData/>
  </xdr:twoCellAnchor>
  <xdr:twoCellAnchor>
    <xdr:from>
      <xdr:col>2</xdr:col>
      <xdr:colOff>96519</xdr:colOff>
      <xdr:row>5</xdr:row>
      <xdr:rowOff>45720</xdr:rowOff>
    </xdr:from>
    <xdr:to>
      <xdr:col>7</xdr:col>
      <xdr:colOff>200979</xdr:colOff>
      <xdr:row>18</xdr:row>
      <xdr:rowOff>45720</xdr:rowOff>
    </xdr:to>
    <xdr:sp macro="" textlink="">
      <xdr:nvSpPr>
        <xdr:cNvPr id="6" name="Rektangel: diagonala rundade hörn 5">
          <a:extLst>
            <a:ext uri="{FF2B5EF4-FFF2-40B4-BE49-F238E27FC236}">
              <a16:creationId xmlns:a16="http://schemas.microsoft.com/office/drawing/2014/main" id="{B1A930E8-5E46-4C64-99AD-4810B98364CD}"/>
            </a:ext>
          </a:extLst>
        </xdr:cNvPr>
        <xdr:cNvSpPr/>
      </xdr:nvSpPr>
      <xdr:spPr>
        <a:xfrm>
          <a:off x="447039" y="853440"/>
          <a:ext cx="2817180" cy="2171700"/>
        </a:xfrm>
        <a:prstGeom prst="round2DiagRect">
          <a:avLst>
            <a:gd name="adj1" fmla="val 0"/>
            <a:gd name="adj2" fmla="val 0"/>
          </a:avLst>
        </a:pr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182880</xdr:colOff>
      <xdr:row>6</xdr:row>
      <xdr:rowOff>30480</xdr:rowOff>
    </xdr:from>
    <xdr:to>
      <xdr:col>7</xdr:col>
      <xdr:colOff>198120</xdr:colOff>
      <xdr:row>7</xdr:row>
      <xdr:rowOff>121920</xdr:rowOff>
    </xdr:to>
    <xdr:sp macro="" textlink="">
      <xdr:nvSpPr>
        <xdr:cNvPr id="7" name="textruta 6">
          <a:extLst>
            <a:ext uri="{FF2B5EF4-FFF2-40B4-BE49-F238E27FC236}">
              <a16:creationId xmlns:a16="http://schemas.microsoft.com/office/drawing/2014/main" id="{B1CD6740-8BC4-4CFB-A58F-CB1A8F75502D}"/>
            </a:ext>
          </a:extLst>
        </xdr:cNvPr>
        <xdr:cNvSpPr txBox="1"/>
      </xdr:nvSpPr>
      <xdr:spPr>
        <a:xfrm>
          <a:off x="533400" y="982980"/>
          <a:ext cx="272796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5"/>
              </a:solidFill>
            </a:rPr>
            <a:t>DIGITALT MÖTE </a:t>
          </a:r>
        </a:p>
      </xdr:txBody>
    </xdr:sp>
    <xdr:clientData/>
  </xdr:twoCellAnchor>
  <xdr:twoCellAnchor>
    <xdr:from>
      <xdr:col>14</xdr:col>
      <xdr:colOff>638438</xdr:colOff>
      <xdr:row>6</xdr:row>
      <xdr:rowOff>30181</xdr:rowOff>
    </xdr:from>
    <xdr:to>
      <xdr:col>19</xdr:col>
      <xdr:colOff>160918</xdr:colOff>
      <xdr:row>7</xdr:row>
      <xdr:rowOff>136861</xdr:rowOff>
    </xdr:to>
    <xdr:sp macro="" textlink="">
      <xdr:nvSpPr>
        <xdr:cNvPr id="8" name="textruta 7">
          <a:extLst>
            <a:ext uri="{FF2B5EF4-FFF2-40B4-BE49-F238E27FC236}">
              <a16:creationId xmlns:a16="http://schemas.microsoft.com/office/drawing/2014/main" id="{3B09BAB9-A550-4170-97FF-699F136099C2}"/>
            </a:ext>
          </a:extLst>
        </xdr:cNvPr>
        <xdr:cNvSpPr txBox="1"/>
      </xdr:nvSpPr>
      <xdr:spPr>
        <a:xfrm>
          <a:off x="6879218" y="982681"/>
          <a:ext cx="20066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accent4"/>
              </a:solidFill>
            </a:rPr>
            <a:t>RESA MED BIL</a:t>
          </a:r>
        </a:p>
        <a:p>
          <a:endParaRPr lang="sv-SE" sz="1100" b="1">
            <a:solidFill>
              <a:srgbClr val="559DAB"/>
            </a:solidFill>
          </a:endParaRPr>
        </a:p>
        <a:p>
          <a:endParaRPr lang="sv-SE" sz="1100" b="1">
            <a:solidFill>
              <a:srgbClr val="559DAB"/>
            </a:solidFill>
          </a:endParaRPr>
        </a:p>
      </xdr:txBody>
    </xdr:sp>
    <xdr:clientData/>
  </xdr:twoCellAnchor>
  <xdr:twoCellAnchor>
    <xdr:from>
      <xdr:col>14</xdr:col>
      <xdr:colOff>558696</xdr:colOff>
      <xdr:row>5</xdr:row>
      <xdr:rowOff>5080</xdr:rowOff>
    </xdr:from>
    <xdr:to>
      <xdr:col>21</xdr:col>
      <xdr:colOff>140762</xdr:colOff>
      <xdr:row>18</xdr:row>
      <xdr:rowOff>4180</xdr:rowOff>
    </xdr:to>
    <xdr:sp macro="" textlink="">
      <xdr:nvSpPr>
        <xdr:cNvPr id="9" name="Rektangel: diagonala rundade hörn 8">
          <a:extLst>
            <a:ext uri="{FF2B5EF4-FFF2-40B4-BE49-F238E27FC236}">
              <a16:creationId xmlns:a16="http://schemas.microsoft.com/office/drawing/2014/main" id="{6D8C4074-C477-441F-9A30-2B196611ED40}"/>
            </a:ext>
          </a:extLst>
        </xdr:cNvPr>
        <xdr:cNvSpPr/>
      </xdr:nvSpPr>
      <xdr:spPr>
        <a:xfrm>
          <a:off x="6799476" y="812800"/>
          <a:ext cx="2797706" cy="2170800"/>
        </a:xfrm>
        <a:prstGeom prst="round2DiagRect">
          <a:avLst>
            <a:gd name="adj1" fmla="val 0"/>
            <a:gd name="adj2" fmla="val 0"/>
          </a:avLst>
        </a:prstGeom>
        <a:noFill/>
        <a:ln w="127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547620</xdr:colOff>
      <xdr:row>62</xdr:row>
      <xdr:rowOff>5828</xdr:rowOff>
    </xdr:from>
    <xdr:to>
      <xdr:col>19</xdr:col>
      <xdr:colOff>160020</xdr:colOff>
      <xdr:row>64</xdr:row>
      <xdr:rowOff>129540</xdr:rowOff>
    </xdr:to>
    <xdr:sp macro="" textlink="">
      <xdr:nvSpPr>
        <xdr:cNvPr id="10" name="textruta 9">
          <a:extLst>
            <a:ext uri="{FF2B5EF4-FFF2-40B4-BE49-F238E27FC236}">
              <a16:creationId xmlns:a16="http://schemas.microsoft.com/office/drawing/2014/main" id="{CE3EB612-8467-4E84-9A6B-B60A44102B63}"/>
            </a:ext>
          </a:extLst>
        </xdr:cNvPr>
        <xdr:cNvSpPr txBox="1"/>
      </xdr:nvSpPr>
      <xdr:spPr>
        <a:xfrm>
          <a:off x="8426700" y="9614648"/>
          <a:ext cx="458220" cy="420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Tåg</a:t>
          </a:r>
        </a:p>
      </xdr:txBody>
    </xdr:sp>
    <xdr:clientData/>
  </xdr:twoCellAnchor>
  <xdr:twoCellAnchor>
    <xdr:from>
      <xdr:col>17</xdr:col>
      <xdr:colOff>557144</xdr:colOff>
      <xdr:row>63</xdr:row>
      <xdr:rowOff>73775</xdr:rowOff>
    </xdr:from>
    <xdr:to>
      <xdr:col>19</xdr:col>
      <xdr:colOff>182879</xdr:colOff>
      <xdr:row>64</xdr:row>
      <xdr:rowOff>106680</xdr:rowOff>
    </xdr:to>
    <xdr:sp macro="" textlink="">
      <xdr:nvSpPr>
        <xdr:cNvPr id="11" name="textruta 10">
          <a:extLst>
            <a:ext uri="{FF2B5EF4-FFF2-40B4-BE49-F238E27FC236}">
              <a16:creationId xmlns:a16="http://schemas.microsoft.com/office/drawing/2014/main" id="{154E4CE4-8CCC-401B-A3E3-3778543AEEC6}"/>
            </a:ext>
          </a:extLst>
        </xdr:cNvPr>
        <xdr:cNvSpPr txBox="1"/>
      </xdr:nvSpPr>
      <xdr:spPr>
        <a:xfrm>
          <a:off x="8436224" y="9827375"/>
          <a:ext cx="471555" cy="18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Bil</a:t>
          </a:r>
        </a:p>
      </xdr:txBody>
    </xdr:sp>
    <xdr:clientData/>
  </xdr:twoCellAnchor>
  <xdr:twoCellAnchor>
    <xdr:from>
      <xdr:col>17</xdr:col>
      <xdr:colOff>557144</xdr:colOff>
      <xdr:row>64</xdr:row>
      <xdr:rowOff>115685</xdr:rowOff>
    </xdr:from>
    <xdr:to>
      <xdr:col>19</xdr:col>
      <xdr:colOff>243839</xdr:colOff>
      <xdr:row>66</xdr:row>
      <xdr:rowOff>15240</xdr:rowOff>
    </xdr:to>
    <xdr:sp macro="" textlink="">
      <xdr:nvSpPr>
        <xdr:cNvPr id="12" name="textruta 11">
          <a:extLst>
            <a:ext uri="{FF2B5EF4-FFF2-40B4-BE49-F238E27FC236}">
              <a16:creationId xmlns:a16="http://schemas.microsoft.com/office/drawing/2014/main" id="{0C1C594F-9A34-462E-90A7-044A69E65C72}"/>
            </a:ext>
          </a:extLst>
        </xdr:cNvPr>
        <xdr:cNvSpPr txBox="1"/>
      </xdr:nvSpPr>
      <xdr:spPr>
        <a:xfrm>
          <a:off x="8436224" y="10021685"/>
          <a:ext cx="532515" cy="204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Flyg</a:t>
          </a:r>
        </a:p>
      </xdr:txBody>
    </xdr:sp>
    <xdr:clientData/>
  </xdr:twoCellAnchor>
  <xdr:twoCellAnchor>
    <xdr:from>
      <xdr:col>17</xdr:col>
      <xdr:colOff>552488</xdr:colOff>
      <xdr:row>66</xdr:row>
      <xdr:rowOff>27478</xdr:rowOff>
    </xdr:from>
    <xdr:to>
      <xdr:col>26</xdr:col>
      <xdr:colOff>289560</xdr:colOff>
      <xdr:row>67</xdr:row>
      <xdr:rowOff>76200</xdr:rowOff>
    </xdr:to>
    <xdr:sp macro="" textlink="">
      <xdr:nvSpPr>
        <xdr:cNvPr id="13" name="textruta 12">
          <a:extLst>
            <a:ext uri="{FF2B5EF4-FFF2-40B4-BE49-F238E27FC236}">
              <a16:creationId xmlns:a16="http://schemas.microsoft.com/office/drawing/2014/main" id="{CA02BE07-88E0-4104-9967-DC4DD7F5DF7A}"/>
            </a:ext>
          </a:extLst>
        </xdr:cNvPr>
        <xdr:cNvSpPr txBox="1"/>
      </xdr:nvSpPr>
      <xdr:spPr>
        <a:xfrm>
          <a:off x="8431568" y="10238278"/>
          <a:ext cx="2739352" cy="216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050"/>
            <a:t>Digitala möten (tillkommande kostnad)</a:t>
          </a:r>
        </a:p>
      </xdr:txBody>
    </xdr:sp>
    <xdr:clientData/>
  </xdr:twoCellAnchor>
  <xdr:twoCellAnchor>
    <xdr:from>
      <xdr:col>14</xdr:col>
      <xdr:colOff>200778</xdr:colOff>
      <xdr:row>34</xdr:row>
      <xdr:rowOff>128210</xdr:rowOff>
    </xdr:from>
    <xdr:to>
      <xdr:col>15</xdr:col>
      <xdr:colOff>516467</xdr:colOff>
      <xdr:row>37</xdr:row>
      <xdr:rowOff>76199</xdr:rowOff>
    </xdr:to>
    <xdr:sp macro="" textlink="">
      <xdr:nvSpPr>
        <xdr:cNvPr id="14" name="textruta 13">
          <a:extLst>
            <a:ext uri="{FF2B5EF4-FFF2-40B4-BE49-F238E27FC236}">
              <a16:creationId xmlns:a16="http://schemas.microsoft.com/office/drawing/2014/main" id="{A742EAFF-61DA-40AA-BF2B-F19D70C49255}"/>
            </a:ext>
          </a:extLst>
        </xdr:cNvPr>
        <xdr:cNvSpPr txBox="1"/>
      </xdr:nvSpPr>
      <xdr:spPr>
        <a:xfrm>
          <a:off x="6441558" y="5561270"/>
          <a:ext cx="1001489" cy="3975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Besparade kostnader</a:t>
          </a:r>
        </a:p>
      </xdr:txBody>
    </xdr:sp>
    <xdr:clientData/>
  </xdr:twoCellAnchor>
  <xdr:twoCellAnchor>
    <xdr:from>
      <xdr:col>14</xdr:col>
      <xdr:colOff>177800</xdr:colOff>
      <xdr:row>38</xdr:row>
      <xdr:rowOff>97972</xdr:rowOff>
    </xdr:from>
    <xdr:to>
      <xdr:col>15</xdr:col>
      <xdr:colOff>533400</xdr:colOff>
      <xdr:row>41</xdr:row>
      <xdr:rowOff>25400</xdr:rowOff>
    </xdr:to>
    <xdr:sp macro="" textlink="">
      <xdr:nvSpPr>
        <xdr:cNvPr id="15" name="textruta 14">
          <a:extLst>
            <a:ext uri="{FF2B5EF4-FFF2-40B4-BE49-F238E27FC236}">
              <a16:creationId xmlns:a16="http://schemas.microsoft.com/office/drawing/2014/main" id="{AEDDBC4E-627A-4391-BD09-E1A104ABF64F}"/>
            </a:ext>
          </a:extLst>
        </xdr:cNvPr>
        <xdr:cNvSpPr txBox="1"/>
      </xdr:nvSpPr>
      <xdr:spPr>
        <a:xfrm>
          <a:off x="6418580" y="6125392"/>
          <a:ext cx="1041400" cy="4151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a:latin typeface="Verdana" panose="020B0604030504040204" pitchFamily="34" charset="0"/>
              <a:ea typeface="Verdana" panose="020B0604030504040204" pitchFamily="34" charset="0"/>
            </a:rPr>
            <a:t>Besparade CO2-utsläpp</a:t>
          </a:r>
        </a:p>
      </xdr:txBody>
    </xdr:sp>
    <xdr:clientData/>
  </xdr:twoCellAnchor>
  <xdr:twoCellAnchor>
    <xdr:from>
      <xdr:col>13</xdr:col>
      <xdr:colOff>67734</xdr:colOff>
      <xdr:row>43</xdr:row>
      <xdr:rowOff>25400</xdr:rowOff>
    </xdr:from>
    <xdr:to>
      <xdr:col>30</xdr:col>
      <xdr:colOff>411480</xdr:colOff>
      <xdr:row>61</xdr:row>
      <xdr:rowOff>116897</xdr:rowOff>
    </xdr:to>
    <xdr:graphicFrame macro="">
      <xdr:nvGraphicFramePr>
        <xdr:cNvPr id="16" name="Diagram 15">
          <a:extLst>
            <a:ext uri="{FF2B5EF4-FFF2-40B4-BE49-F238E27FC236}">
              <a16:creationId xmlns:a16="http://schemas.microsoft.com/office/drawing/2014/main" id="{F023F01B-3BAB-4EF4-9324-817E973FE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434340</xdr:colOff>
      <xdr:row>43</xdr:row>
      <xdr:rowOff>30480</xdr:rowOff>
    </xdr:from>
    <xdr:to>
      <xdr:col>29</xdr:col>
      <xdr:colOff>228600</xdr:colOff>
      <xdr:row>46</xdr:row>
      <xdr:rowOff>100389</xdr:rowOff>
    </xdr:to>
    <xdr:sp macro="" textlink="">
      <xdr:nvSpPr>
        <xdr:cNvPr id="17" name="textruta 16">
          <a:extLst>
            <a:ext uri="{FF2B5EF4-FFF2-40B4-BE49-F238E27FC236}">
              <a16:creationId xmlns:a16="http://schemas.microsoft.com/office/drawing/2014/main" id="{760539C4-8272-478D-9356-115D7427DC1A}"/>
            </a:ext>
          </a:extLst>
        </xdr:cNvPr>
        <xdr:cNvSpPr txBox="1"/>
      </xdr:nvSpPr>
      <xdr:spPr>
        <a:xfrm>
          <a:off x="10058400" y="6850380"/>
          <a:ext cx="1920240" cy="5118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Fördelning av besparade kostnader</a:t>
          </a:r>
        </a:p>
      </xdr:txBody>
    </xdr:sp>
    <xdr:clientData/>
  </xdr:twoCellAnchor>
  <xdr:twoCellAnchor>
    <xdr:from>
      <xdr:col>14</xdr:col>
      <xdr:colOff>2070</xdr:colOff>
      <xdr:row>43</xdr:row>
      <xdr:rowOff>117032</xdr:rowOff>
    </xdr:from>
    <xdr:to>
      <xdr:col>15</xdr:col>
      <xdr:colOff>323849</xdr:colOff>
      <xdr:row>46</xdr:row>
      <xdr:rowOff>142083</xdr:rowOff>
    </xdr:to>
    <xdr:sp macro="" textlink="">
      <xdr:nvSpPr>
        <xdr:cNvPr id="18" name="textruta 17">
          <a:extLst>
            <a:ext uri="{FF2B5EF4-FFF2-40B4-BE49-F238E27FC236}">
              <a16:creationId xmlns:a16="http://schemas.microsoft.com/office/drawing/2014/main" id="{2C6DF399-CFCA-47C7-BB99-D4FA18016B0B}"/>
            </a:ext>
          </a:extLst>
        </xdr:cNvPr>
        <xdr:cNvSpPr txBox="1"/>
      </xdr:nvSpPr>
      <xdr:spPr>
        <a:xfrm>
          <a:off x="6242850" y="6936932"/>
          <a:ext cx="1007579" cy="467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v-SE" sz="900" b="1" baseline="0">
              <a:latin typeface="Verdana" panose="020B0604030504040204" pitchFamily="34" charset="0"/>
              <a:ea typeface="Verdana" panose="020B0604030504040204" pitchFamily="34" charset="0"/>
            </a:rPr>
            <a:t>Kvarstående kostnader</a:t>
          </a:r>
        </a:p>
      </xdr:txBody>
    </xdr:sp>
    <xdr:clientData/>
  </xdr:twoCellAnchor>
  <xdr:twoCellAnchor>
    <xdr:from>
      <xdr:col>25</xdr:col>
      <xdr:colOff>0</xdr:colOff>
      <xdr:row>37</xdr:row>
      <xdr:rowOff>91441</xdr:rowOff>
    </xdr:from>
    <xdr:to>
      <xdr:col>27</xdr:col>
      <xdr:colOff>0</xdr:colOff>
      <xdr:row>38</xdr:row>
      <xdr:rowOff>45720</xdr:rowOff>
    </xdr:to>
    <xdr:sp macro="" textlink="">
      <xdr:nvSpPr>
        <xdr:cNvPr id="19" name="textruta 18">
          <a:extLst>
            <a:ext uri="{FF2B5EF4-FFF2-40B4-BE49-F238E27FC236}">
              <a16:creationId xmlns:a16="http://schemas.microsoft.com/office/drawing/2014/main" id="{5BD0431C-EA28-4C0D-9102-FE35FC6FAADA}"/>
            </a:ext>
          </a:extLst>
        </xdr:cNvPr>
        <xdr:cNvSpPr txBox="1"/>
      </xdr:nvSpPr>
      <xdr:spPr>
        <a:xfrm>
          <a:off x="10675620" y="5974081"/>
          <a:ext cx="845820" cy="990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900" b="1" baseline="0">
              <a:latin typeface="Verdana" panose="020B0604030504040204" pitchFamily="34" charset="0"/>
              <a:ea typeface="Verdana" panose="020B0604030504040204" pitchFamily="34" charset="0"/>
            </a:rPr>
            <a:t>Totalt</a:t>
          </a:r>
        </a:p>
      </xdr:txBody>
    </xdr:sp>
    <xdr:clientData/>
  </xdr:twoCellAnchor>
  <xdr:twoCellAnchor editAs="oneCell">
    <xdr:from>
      <xdr:col>29</xdr:col>
      <xdr:colOff>575733</xdr:colOff>
      <xdr:row>5</xdr:row>
      <xdr:rowOff>88900</xdr:rowOff>
    </xdr:from>
    <xdr:to>
      <xdr:col>29</xdr:col>
      <xdr:colOff>806346</xdr:colOff>
      <xdr:row>7</xdr:row>
      <xdr:rowOff>99457</xdr:rowOff>
    </xdr:to>
    <xdr:pic>
      <xdr:nvPicPr>
        <xdr:cNvPr id="20" name="Bildobjekt 19">
          <a:extLst>
            <a:ext uri="{FF2B5EF4-FFF2-40B4-BE49-F238E27FC236}">
              <a16:creationId xmlns:a16="http://schemas.microsoft.com/office/drawing/2014/main" id="{2574CE88-26F2-4DCB-9102-FAABCD0ECE98}"/>
            </a:ext>
          </a:extLst>
        </xdr:cNvPr>
        <xdr:cNvPicPr>
          <a:picLocks noChangeAspect="1"/>
        </xdr:cNvPicPr>
      </xdr:nvPicPr>
      <xdr:blipFill>
        <a:blip xmlns:r="http://schemas.openxmlformats.org/officeDocument/2006/relationships" r:embed="rId2"/>
        <a:stretch>
          <a:fillRect/>
        </a:stretch>
      </xdr:blipFill>
      <xdr:spPr>
        <a:xfrm>
          <a:off x="12325773" y="896620"/>
          <a:ext cx="230613" cy="300117"/>
        </a:xfrm>
        <a:prstGeom prst="rect">
          <a:avLst/>
        </a:prstGeom>
      </xdr:spPr>
    </xdr:pic>
    <xdr:clientData/>
  </xdr:twoCellAnchor>
  <xdr:twoCellAnchor editAs="oneCell">
    <xdr:from>
      <xdr:col>20</xdr:col>
      <xdr:colOff>31263</xdr:colOff>
      <xdr:row>5</xdr:row>
      <xdr:rowOff>138580</xdr:rowOff>
    </xdr:from>
    <xdr:to>
      <xdr:col>21</xdr:col>
      <xdr:colOff>837</xdr:colOff>
      <xdr:row>7</xdr:row>
      <xdr:rowOff>65705</xdr:rowOff>
    </xdr:to>
    <xdr:pic>
      <xdr:nvPicPr>
        <xdr:cNvPr id="21" name="Bildobjekt 20">
          <a:extLst>
            <a:ext uri="{FF2B5EF4-FFF2-40B4-BE49-F238E27FC236}">
              <a16:creationId xmlns:a16="http://schemas.microsoft.com/office/drawing/2014/main" id="{74F5DDF5-8EE0-4F00-BB7E-5AE7EC51F4E4}"/>
            </a:ext>
          </a:extLst>
        </xdr:cNvPr>
        <xdr:cNvPicPr>
          <a:picLocks noChangeAspect="1"/>
        </xdr:cNvPicPr>
      </xdr:nvPicPr>
      <xdr:blipFill>
        <a:blip xmlns:r="http://schemas.openxmlformats.org/officeDocument/2006/relationships" r:embed="rId3"/>
        <a:stretch>
          <a:fillRect/>
        </a:stretch>
      </xdr:blipFill>
      <xdr:spPr>
        <a:xfrm>
          <a:off x="9121923" y="946300"/>
          <a:ext cx="335334" cy="216685"/>
        </a:xfrm>
        <a:prstGeom prst="rect">
          <a:avLst/>
        </a:prstGeom>
      </xdr:spPr>
    </xdr:pic>
    <xdr:clientData/>
  </xdr:twoCellAnchor>
  <xdr:twoCellAnchor editAs="oneCell">
    <xdr:from>
      <xdr:col>12</xdr:col>
      <xdr:colOff>130189</xdr:colOff>
      <xdr:row>5</xdr:row>
      <xdr:rowOff>148183</xdr:rowOff>
    </xdr:from>
    <xdr:to>
      <xdr:col>14</xdr:col>
      <xdr:colOff>1307</xdr:colOff>
      <xdr:row>7</xdr:row>
      <xdr:rowOff>41936</xdr:rowOff>
    </xdr:to>
    <xdr:pic>
      <xdr:nvPicPr>
        <xdr:cNvPr id="22" name="Bildobjekt 21">
          <a:extLst>
            <a:ext uri="{FF2B5EF4-FFF2-40B4-BE49-F238E27FC236}">
              <a16:creationId xmlns:a16="http://schemas.microsoft.com/office/drawing/2014/main" id="{B74A1CD0-4B53-4E80-B919-F2FC877BF416}"/>
            </a:ext>
          </a:extLst>
        </xdr:cNvPr>
        <xdr:cNvPicPr>
          <a:picLocks noChangeAspect="1"/>
        </xdr:cNvPicPr>
      </xdr:nvPicPr>
      <xdr:blipFill>
        <a:blip xmlns:r="http://schemas.openxmlformats.org/officeDocument/2006/relationships" r:embed="rId4"/>
        <a:stretch>
          <a:fillRect/>
        </a:stretch>
      </xdr:blipFill>
      <xdr:spPr>
        <a:xfrm>
          <a:off x="5868049" y="955903"/>
          <a:ext cx="374038" cy="183313"/>
        </a:xfrm>
        <a:prstGeom prst="rect">
          <a:avLst/>
        </a:prstGeom>
      </xdr:spPr>
    </xdr:pic>
    <xdr:clientData/>
  </xdr:twoCellAnchor>
  <xdr:twoCellAnchor editAs="oneCell">
    <xdr:from>
      <xdr:col>6</xdr:col>
      <xdr:colOff>419100</xdr:colOff>
      <xdr:row>5</xdr:row>
      <xdr:rowOff>150148</xdr:rowOff>
    </xdr:from>
    <xdr:to>
      <xdr:col>7</xdr:col>
      <xdr:colOff>0</xdr:colOff>
      <xdr:row>7</xdr:row>
      <xdr:rowOff>114280</xdr:rowOff>
    </xdr:to>
    <xdr:pic>
      <xdr:nvPicPr>
        <xdr:cNvPr id="23" name="Bildobjekt 22">
          <a:extLst>
            <a:ext uri="{FF2B5EF4-FFF2-40B4-BE49-F238E27FC236}">
              <a16:creationId xmlns:a16="http://schemas.microsoft.com/office/drawing/2014/main" id="{8B0BF1EF-BD86-429D-B6D1-1C2C3CA38439}"/>
            </a:ext>
          </a:extLst>
        </xdr:cNvPr>
        <xdr:cNvPicPr>
          <a:picLocks noChangeAspect="1"/>
        </xdr:cNvPicPr>
      </xdr:nvPicPr>
      <xdr:blipFill>
        <a:blip xmlns:r="http://schemas.openxmlformats.org/officeDocument/2006/relationships" r:embed="rId5"/>
        <a:stretch>
          <a:fillRect/>
        </a:stretch>
      </xdr:blipFill>
      <xdr:spPr>
        <a:xfrm>
          <a:off x="2819400" y="950248"/>
          <a:ext cx="243840" cy="261312"/>
        </a:xfrm>
        <a:prstGeom prst="rect">
          <a:avLst/>
        </a:prstGeom>
      </xdr:spPr>
    </xdr:pic>
    <xdr:clientData/>
  </xdr:twoCellAnchor>
  <xdr:twoCellAnchor>
    <xdr:from>
      <xdr:col>17</xdr:col>
      <xdr:colOff>109133</xdr:colOff>
      <xdr:row>27</xdr:row>
      <xdr:rowOff>137805</xdr:rowOff>
    </xdr:from>
    <xdr:to>
      <xdr:col>17</xdr:col>
      <xdr:colOff>745992</xdr:colOff>
      <xdr:row>29</xdr:row>
      <xdr:rowOff>124043</xdr:rowOff>
    </xdr:to>
    <xdr:pic>
      <xdr:nvPicPr>
        <xdr:cNvPr id="24" name="Bildobjekt 23">
          <a:extLst>
            <a:ext uri="{FF2B5EF4-FFF2-40B4-BE49-F238E27FC236}">
              <a16:creationId xmlns:a16="http://schemas.microsoft.com/office/drawing/2014/main" id="{D63139CC-B9CA-45BE-94F2-7E551160EE1D}"/>
            </a:ext>
          </a:extLst>
        </xdr:cNvPr>
        <xdr:cNvPicPr>
          <a:picLocks noChangeAspect="1"/>
        </xdr:cNvPicPr>
      </xdr:nvPicPr>
      <xdr:blipFill>
        <a:blip xmlns:r="http://schemas.openxmlformats.org/officeDocument/2006/relationships" r:embed="rId4"/>
        <a:stretch>
          <a:fillRect/>
        </a:stretch>
      </xdr:blipFill>
      <xdr:spPr>
        <a:xfrm>
          <a:off x="7988213" y="4511685"/>
          <a:ext cx="621619" cy="283418"/>
        </a:xfrm>
        <a:prstGeom prst="rect">
          <a:avLst/>
        </a:prstGeom>
      </xdr:spPr>
    </xdr:pic>
    <xdr:clientData/>
  </xdr:twoCellAnchor>
  <xdr:twoCellAnchor>
    <xdr:from>
      <xdr:col>19</xdr:col>
      <xdr:colOff>146888</xdr:colOff>
      <xdr:row>27</xdr:row>
      <xdr:rowOff>101735</xdr:rowOff>
    </xdr:from>
    <xdr:to>
      <xdr:col>20</xdr:col>
      <xdr:colOff>252511</xdr:colOff>
      <xdr:row>29</xdr:row>
      <xdr:rowOff>136516</xdr:rowOff>
    </xdr:to>
    <xdr:pic>
      <xdr:nvPicPr>
        <xdr:cNvPr id="25" name="Bildobjekt 24">
          <a:extLst>
            <a:ext uri="{FF2B5EF4-FFF2-40B4-BE49-F238E27FC236}">
              <a16:creationId xmlns:a16="http://schemas.microsoft.com/office/drawing/2014/main" id="{9766D399-4011-47B4-97E8-0408A2AA3231}"/>
            </a:ext>
          </a:extLst>
        </xdr:cNvPr>
        <xdr:cNvPicPr>
          <a:picLocks noChangeAspect="1"/>
        </xdr:cNvPicPr>
      </xdr:nvPicPr>
      <xdr:blipFill>
        <a:blip xmlns:r="http://schemas.openxmlformats.org/officeDocument/2006/relationships" r:embed="rId3"/>
        <a:stretch>
          <a:fillRect/>
        </a:stretch>
      </xdr:blipFill>
      <xdr:spPr>
        <a:xfrm>
          <a:off x="8871788" y="4475615"/>
          <a:ext cx="471383" cy="331961"/>
        </a:xfrm>
        <a:prstGeom prst="rect">
          <a:avLst/>
        </a:prstGeom>
      </xdr:spPr>
    </xdr:pic>
    <xdr:clientData/>
  </xdr:twoCellAnchor>
  <xdr:twoCellAnchor>
    <xdr:from>
      <xdr:col>22</xdr:col>
      <xdr:colOff>190091</xdr:colOff>
      <xdr:row>27</xdr:row>
      <xdr:rowOff>70670</xdr:rowOff>
    </xdr:from>
    <xdr:to>
      <xdr:col>22</xdr:col>
      <xdr:colOff>592391</xdr:colOff>
      <xdr:row>30</xdr:row>
      <xdr:rowOff>14263</xdr:rowOff>
    </xdr:to>
    <xdr:pic>
      <xdr:nvPicPr>
        <xdr:cNvPr id="26" name="Bildobjekt 25">
          <a:extLst>
            <a:ext uri="{FF2B5EF4-FFF2-40B4-BE49-F238E27FC236}">
              <a16:creationId xmlns:a16="http://schemas.microsoft.com/office/drawing/2014/main" id="{C72B46AE-9622-4F8B-BFE4-BF052356AB79}"/>
            </a:ext>
          </a:extLst>
        </xdr:cNvPr>
        <xdr:cNvPicPr>
          <a:picLocks noChangeAspect="1"/>
        </xdr:cNvPicPr>
      </xdr:nvPicPr>
      <xdr:blipFill>
        <a:blip xmlns:r="http://schemas.openxmlformats.org/officeDocument/2006/relationships" r:embed="rId2"/>
        <a:stretch>
          <a:fillRect/>
        </a:stretch>
      </xdr:blipFill>
      <xdr:spPr>
        <a:xfrm>
          <a:off x="9814151" y="4444550"/>
          <a:ext cx="333720" cy="393173"/>
        </a:xfrm>
        <a:prstGeom prst="rect">
          <a:avLst/>
        </a:prstGeom>
      </xdr:spPr>
    </xdr:pic>
    <xdr:clientData/>
  </xdr:twoCellAnchor>
  <xdr:twoCellAnchor editAs="oneCell">
    <xdr:from>
      <xdr:col>17</xdr:col>
      <xdr:colOff>330301</xdr:colOff>
      <xdr:row>62</xdr:row>
      <xdr:rowOff>48081</xdr:rowOff>
    </xdr:from>
    <xdr:to>
      <xdr:col>17</xdr:col>
      <xdr:colOff>481381</xdr:colOff>
      <xdr:row>67</xdr:row>
      <xdr:rowOff>57150</xdr:rowOff>
    </xdr:to>
    <xdr:pic>
      <xdr:nvPicPr>
        <xdr:cNvPr id="27" name="Bildobjekt 26">
          <a:extLst>
            <a:ext uri="{FF2B5EF4-FFF2-40B4-BE49-F238E27FC236}">
              <a16:creationId xmlns:a16="http://schemas.microsoft.com/office/drawing/2014/main" id="{CCE7C043-C2BE-4D73-93BD-8995B1985844}"/>
            </a:ext>
          </a:extLst>
        </xdr:cNvPr>
        <xdr:cNvPicPr>
          <a:picLocks noChangeAspect="1"/>
        </xdr:cNvPicPr>
      </xdr:nvPicPr>
      <xdr:blipFill>
        <a:blip xmlns:r="http://schemas.openxmlformats.org/officeDocument/2006/relationships" r:embed="rId6"/>
        <a:stretch>
          <a:fillRect/>
        </a:stretch>
      </xdr:blipFill>
      <xdr:spPr>
        <a:xfrm>
          <a:off x="8209381" y="9656901"/>
          <a:ext cx="151080" cy="7786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8</xdr:row>
      <xdr:rowOff>126965</xdr:rowOff>
    </xdr:to>
    <xdr:sp macro="" textlink="">
      <xdr:nvSpPr>
        <xdr:cNvPr id="2" name="EsriDoNotEdit">
          <a:extLst>
            <a:ext uri="{FF2B5EF4-FFF2-40B4-BE49-F238E27FC236}">
              <a16:creationId xmlns:a16="http://schemas.microsoft.com/office/drawing/2014/main" id="{915B754D-92A7-402A-998E-014192593B0C}"/>
            </a:ext>
          </a:extLst>
        </xdr:cNvPr>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heme/theme1.xml><?xml version="1.0" encoding="utf-8"?>
<a:theme xmlns:a="http://schemas.openxmlformats.org/drawingml/2006/main" name="Office-tema">
  <a:themeElements>
    <a:clrScheme name="Klimatväxling2021">
      <a:dk1>
        <a:srgbClr val="000000"/>
      </a:dk1>
      <a:lt1>
        <a:srgbClr val="FFFFFF"/>
      </a:lt1>
      <a:dk2>
        <a:srgbClr val="44546A"/>
      </a:dk2>
      <a:lt2>
        <a:srgbClr val="E7E6E6"/>
      </a:lt2>
      <a:accent1>
        <a:srgbClr val="16664E"/>
      </a:accent1>
      <a:accent2>
        <a:srgbClr val="F4D300"/>
      </a:accent2>
      <a:accent3>
        <a:srgbClr val="307B8D"/>
      </a:accent3>
      <a:accent4>
        <a:srgbClr val="E40134"/>
      </a:accent4>
      <a:accent5>
        <a:srgbClr val="675636"/>
      </a:accent5>
      <a:accent6>
        <a:srgbClr val="C8E4DA"/>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638-0131-4C57-B546-D5CB6ED5CAE4}">
  <dimension ref="A1:C3"/>
  <sheetViews>
    <sheetView showGridLines="0" tabSelected="1" zoomScale="85" zoomScaleNormal="85" workbookViewId="0">
      <selection activeCell="J12" sqref="J12"/>
    </sheetView>
  </sheetViews>
  <sheetFormatPr defaultColWidth="8.6640625" defaultRowHeight="14.4" x14ac:dyDescent="0.3"/>
  <cols>
    <col min="1" max="1" width="4.44140625" customWidth="1"/>
    <col min="2" max="2" width="79.6640625" customWidth="1"/>
    <col min="3" max="3" width="116.88671875" customWidth="1"/>
  </cols>
  <sheetData>
    <row r="1" spans="1:3" x14ac:dyDescent="0.3">
      <c r="A1" s="191">
        <v>44628</v>
      </c>
      <c r="B1" s="191"/>
    </row>
    <row r="3" spans="1:3" ht="409.6" customHeight="1" x14ac:dyDescent="0.3">
      <c r="B3" s="163" t="s">
        <v>94</v>
      </c>
      <c r="C3" s="295" t="s">
        <v>100</v>
      </c>
    </row>
  </sheetData>
  <sheetProtection algorithmName="SHA-512" hashValue="Yo0sGcb+tA+wgqHDt3FFnLmJkFup4DOh+hBwPMLTbHPpZARmq3bG+mXCKW/pQJgzQIl43/XrSmrSZdl+H2FcIg==" saltValue="axwwZiz/8UIo6dhJ9xRvtg==" spinCount="100000" sheet="1" objects="1" scenarios="1"/>
  <mergeCells count="1">
    <mergeCell ref="A1:B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075C3-3E69-447D-BAA7-471D3CD13DB3}">
  <dimension ref="A2:CC157"/>
  <sheetViews>
    <sheetView showGridLines="0" zoomScale="80" zoomScaleNormal="80" workbookViewId="0">
      <selection activeCell="AL32" sqref="AL32"/>
    </sheetView>
  </sheetViews>
  <sheetFormatPr defaultColWidth="8.6640625" defaultRowHeight="11.4" x14ac:dyDescent="0.2"/>
  <cols>
    <col min="1" max="1" width="2.44140625" style="1" customWidth="1"/>
    <col min="2" max="2" width="2.6640625" style="1" customWidth="1"/>
    <col min="3" max="3" width="3.44140625" style="1" customWidth="1"/>
    <col min="4" max="4" width="15.109375" style="1" customWidth="1"/>
    <col min="5" max="5" width="1.6640625" style="1" customWidth="1"/>
    <col min="6" max="7" width="9.6640625" style="1" customWidth="1"/>
    <col min="8" max="8" width="11" style="1" customWidth="1"/>
    <col min="9" max="9" width="11.44140625" style="1" customWidth="1"/>
    <col min="10" max="10" width="7.6640625" style="1" customWidth="1"/>
    <col min="11" max="11" width="1.6640625" style="10" customWidth="1"/>
    <col min="12" max="12" width="7.21875" style="1" customWidth="1"/>
    <col min="13" max="13" width="4.6640625" style="1" customWidth="1"/>
    <col min="14" max="14" width="2.6640625" style="1" customWidth="1"/>
    <col min="15" max="15" width="10" style="1" customWidth="1"/>
    <col min="16" max="16" width="12.21875" style="1" customWidth="1"/>
    <col min="17" max="17" width="1.6640625" style="1" customWidth="1"/>
    <col min="18" max="18" width="10.6640625" style="1" customWidth="1"/>
    <col min="19" max="19" width="1.6640625" style="1" customWidth="1"/>
    <col min="20" max="21" width="5.33203125" style="1" customWidth="1"/>
    <col min="22" max="22" width="2.44140625" style="1" customWidth="1"/>
    <col min="23" max="23" width="7.6640625" style="1" customWidth="1"/>
    <col min="24" max="24" width="2.6640625" style="1" customWidth="1"/>
    <col min="25" max="25" width="5" style="1" customWidth="1"/>
    <col min="26" max="26" width="3" style="1" customWidth="1"/>
    <col min="27" max="27" width="9.33203125" style="1" customWidth="1"/>
    <col min="28" max="29" width="1.6640625" style="1" customWidth="1"/>
    <col min="30" max="30" width="12.109375" style="1" customWidth="1"/>
    <col min="31" max="31" width="6.44140625" style="1" customWidth="1"/>
    <col min="32" max="32" width="1.6640625" style="1" customWidth="1"/>
    <col min="33" max="33" width="3.6640625" style="4" customWidth="1"/>
    <col min="34" max="35" width="10.44140625" style="5" bestFit="1" customWidth="1"/>
    <col min="36" max="36" width="10.6640625" style="5" bestFit="1" customWidth="1"/>
    <col min="37" max="37" width="8.6640625" style="5"/>
    <col min="38" max="38" width="18.6640625" style="5" customWidth="1"/>
    <col min="39" max="39" width="16.109375" style="5" customWidth="1"/>
    <col min="40" max="40" width="26.6640625" style="5" customWidth="1"/>
    <col min="41" max="41" width="17.6640625" style="5" customWidth="1"/>
    <col min="42" max="42" width="10.44140625" style="4" bestFit="1" customWidth="1"/>
    <col min="43" max="43" width="9.33203125" style="4" bestFit="1" customWidth="1"/>
    <col min="44" max="44" width="16.44140625" style="4" customWidth="1"/>
    <col min="45" max="45" width="10.44140625" style="5" bestFit="1" customWidth="1"/>
    <col min="46" max="47" width="8.6640625" style="5"/>
    <col min="48" max="48" width="10.44140625" style="5" bestFit="1" customWidth="1"/>
    <col min="49" max="81" width="8.6640625" style="5"/>
    <col min="82" max="16384" width="8.6640625" style="1"/>
  </cols>
  <sheetData>
    <row r="2" spans="2:81" x14ac:dyDescent="0.2">
      <c r="B2" s="108" t="s">
        <v>0</v>
      </c>
    </row>
    <row r="3" spans="2:81" x14ac:dyDescent="0.2">
      <c r="AH3" s="54"/>
      <c r="AI3" s="54"/>
      <c r="AJ3" s="54"/>
      <c r="AK3" s="54"/>
      <c r="AL3" s="54"/>
      <c r="AM3" s="54"/>
      <c r="AN3" s="54"/>
      <c r="AO3" s="54"/>
      <c r="AP3" s="164"/>
      <c r="AQ3" s="164"/>
      <c r="AR3" s="164"/>
      <c r="AS3" s="54"/>
      <c r="AT3" s="54"/>
      <c r="AU3" s="54"/>
      <c r="AV3" s="54"/>
      <c r="AW3" s="54"/>
      <c r="AX3" s="54"/>
      <c r="AY3" s="54"/>
      <c r="AZ3" s="54"/>
      <c r="BA3" s="54"/>
    </row>
    <row r="4" spans="2:81" ht="16.2" x14ac:dyDescent="0.3">
      <c r="B4" s="31" t="s">
        <v>99</v>
      </c>
      <c r="K4" s="1"/>
      <c r="AH4" s="54"/>
      <c r="AI4" s="54"/>
      <c r="AJ4" s="54"/>
      <c r="AK4" s="54"/>
      <c r="AL4" s="54"/>
      <c r="AM4" s="54"/>
      <c r="AN4" s="54"/>
      <c r="AO4" s="54"/>
      <c r="AP4" s="164"/>
      <c r="AQ4" s="164"/>
      <c r="AR4" s="164"/>
      <c r="AS4" s="54"/>
      <c r="AT4" s="54"/>
      <c r="AU4" s="54"/>
      <c r="AV4" s="54"/>
      <c r="AW4" s="54"/>
      <c r="AX4" s="54"/>
      <c r="AY4" s="54"/>
      <c r="AZ4" s="54"/>
      <c r="BA4" s="54"/>
    </row>
    <row r="5" spans="2:81" ht="13.2" customHeight="1" x14ac:dyDescent="0.2">
      <c r="B5" s="24"/>
      <c r="C5" s="13"/>
      <c r="D5" s="13"/>
      <c r="E5" s="13"/>
      <c r="F5" s="13"/>
      <c r="G5" s="13"/>
      <c r="H5" s="13"/>
      <c r="I5" s="46"/>
      <c r="J5" s="13"/>
      <c r="K5" s="13"/>
      <c r="L5" s="13"/>
      <c r="M5" s="13"/>
      <c r="N5" s="13"/>
      <c r="O5" s="13"/>
      <c r="P5" s="13"/>
      <c r="Q5" s="13"/>
      <c r="R5" s="13"/>
      <c r="S5" s="13"/>
      <c r="T5" s="13"/>
      <c r="U5" s="13"/>
      <c r="V5" s="13"/>
      <c r="W5" s="13"/>
      <c r="X5" s="13"/>
      <c r="Y5" s="13"/>
      <c r="Z5" s="13"/>
      <c r="AA5" s="13"/>
      <c r="AB5" s="13"/>
      <c r="AC5" s="13"/>
      <c r="AD5" s="13"/>
      <c r="AE5" s="14"/>
      <c r="AH5" s="54"/>
      <c r="AI5" s="54"/>
      <c r="AJ5" s="54" t="s">
        <v>1</v>
      </c>
      <c r="AK5" s="54"/>
      <c r="AL5" s="55" t="s">
        <v>2</v>
      </c>
      <c r="AM5" s="55" t="s">
        <v>3</v>
      </c>
      <c r="AN5" s="55" t="s">
        <v>4</v>
      </c>
      <c r="AO5" s="55"/>
      <c r="AP5" s="165"/>
      <c r="AQ5" s="164"/>
      <c r="AR5" s="164"/>
      <c r="AS5" s="54"/>
      <c r="AT5" s="54"/>
      <c r="AU5" s="54"/>
      <c r="AV5" s="54"/>
      <c r="AW5" s="54"/>
      <c r="AX5" s="54"/>
      <c r="AY5" s="54"/>
      <c r="AZ5" s="54"/>
      <c r="BA5" s="54"/>
    </row>
    <row r="6" spans="2:81" x14ac:dyDescent="0.2">
      <c r="B6" s="15"/>
      <c r="K6" s="1"/>
      <c r="AE6" s="16"/>
      <c r="AH6" s="54"/>
      <c r="AI6" s="54"/>
      <c r="AJ6" s="54" t="s">
        <v>5</v>
      </c>
      <c r="AK6" s="54"/>
      <c r="AL6" s="56">
        <f>F31*(L9+L10)</f>
        <v>101600</v>
      </c>
      <c r="AM6" s="56">
        <f>F31*(L11+L12)</f>
        <v>89500</v>
      </c>
      <c r="AN6" s="56">
        <f>F31*(L13+L14)</f>
        <v>18875</v>
      </c>
      <c r="AO6" s="56"/>
      <c r="AP6" s="164"/>
      <c r="AQ6" s="164"/>
      <c r="AR6" s="164"/>
      <c r="AS6" s="54"/>
      <c r="AT6" s="54"/>
      <c r="AU6" s="54"/>
      <c r="AV6" s="54"/>
      <c r="AW6" s="54"/>
      <c r="AX6" s="54"/>
      <c r="AY6" s="54"/>
      <c r="AZ6" s="54"/>
      <c r="BA6" s="54"/>
    </row>
    <row r="7" spans="2:81" x14ac:dyDescent="0.2">
      <c r="B7" s="15"/>
      <c r="J7" s="4"/>
      <c r="K7" s="4"/>
      <c r="L7" s="4"/>
      <c r="M7" s="4"/>
      <c r="N7" s="4"/>
      <c r="AE7" s="16"/>
      <c r="AH7" s="54"/>
      <c r="AI7" s="54"/>
      <c r="AJ7" s="54" t="s">
        <v>6</v>
      </c>
      <c r="AK7" s="54"/>
      <c r="AL7" s="56">
        <f>F32*(T9+T10)</f>
        <v>12877.5</v>
      </c>
      <c r="AM7" s="56">
        <f>F32*(T11+T12)</f>
        <v>20700</v>
      </c>
      <c r="AN7" s="56">
        <f>F32*(T13+T14)</f>
        <v>12775</v>
      </c>
      <c r="AO7" s="56"/>
      <c r="AP7" s="164"/>
      <c r="AQ7" s="164"/>
      <c r="AR7" s="166"/>
      <c r="AS7" s="54"/>
      <c r="AT7" s="54"/>
      <c r="AU7" s="54"/>
      <c r="AV7" s="54"/>
      <c r="AW7" s="54"/>
      <c r="AX7" s="54"/>
      <c r="AY7" s="54"/>
      <c r="AZ7" s="54"/>
      <c r="BA7" s="54"/>
    </row>
    <row r="8" spans="2:81" x14ac:dyDescent="0.2">
      <c r="B8" s="15"/>
      <c r="J8" s="4"/>
      <c r="K8" s="4"/>
      <c r="L8" s="4"/>
      <c r="M8" s="4"/>
      <c r="N8" s="4"/>
      <c r="AE8" s="16"/>
      <c r="AH8" s="54"/>
      <c r="AI8" s="54"/>
      <c r="AJ8" s="54" t="s">
        <v>7</v>
      </c>
      <c r="AK8" s="54"/>
      <c r="AL8" s="56">
        <f>F33*(AD9+AD10)</f>
        <v>43950</v>
      </c>
      <c r="AM8" s="56">
        <f>F33*(AD11+AD12)</f>
        <v>25050</v>
      </c>
      <c r="AN8" s="56">
        <f>F33*(AD13+AD14)</f>
        <v>25650</v>
      </c>
      <c r="AO8" s="56"/>
      <c r="AP8" s="164"/>
      <c r="AQ8" s="164"/>
      <c r="AR8" s="166"/>
      <c r="AS8" s="54"/>
      <c r="AT8" s="54"/>
      <c r="AU8" s="54"/>
      <c r="AV8" s="54"/>
      <c r="AW8" s="54"/>
      <c r="AX8" s="54"/>
      <c r="AY8" s="54"/>
      <c r="AZ8" s="54"/>
      <c r="BA8" s="54"/>
    </row>
    <row r="9" spans="2:81" ht="14.7" customHeight="1" x14ac:dyDescent="0.2">
      <c r="B9" s="15"/>
      <c r="D9" s="4" t="s">
        <v>8</v>
      </c>
      <c r="F9" s="4"/>
      <c r="G9" s="74">
        <f>ROUND(((((I87/I88))/12)/22/2),-1)</f>
        <v>40</v>
      </c>
      <c r="I9" s="4" t="s">
        <v>9</v>
      </c>
      <c r="J9" s="4"/>
      <c r="K9" s="4"/>
      <c r="L9" s="244">
        <f>IF(F31=0,0,I45)</f>
        <v>1850</v>
      </c>
      <c r="M9" s="244"/>
      <c r="N9" s="244"/>
      <c r="P9" s="4" t="s">
        <v>10</v>
      </c>
      <c r="Q9" s="4"/>
      <c r="R9" s="4"/>
      <c r="S9" s="4"/>
      <c r="T9" s="244">
        <f>IF(F32=0,0,F28*2*I61/10)</f>
        <v>2275.5</v>
      </c>
      <c r="U9" s="244"/>
      <c r="V9" s="74"/>
      <c r="X9" s="4" t="s">
        <v>9</v>
      </c>
      <c r="Y9" s="4"/>
      <c r="Z9" s="4"/>
      <c r="AA9" s="4"/>
      <c r="AD9" s="74">
        <f>IF(F33=0,0,I75)</f>
        <v>2100</v>
      </c>
      <c r="AE9" s="16"/>
      <c r="AH9" s="54"/>
      <c r="AI9" s="54"/>
      <c r="AJ9" s="54" t="s">
        <v>11</v>
      </c>
      <c r="AK9" s="54"/>
      <c r="AL9" s="54"/>
      <c r="AM9" s="54"/>
      <c r="AN9" s="54"/>
      <c r="AO9" s="54"/>
      <c r="AP9" s="164"/>
      <c r="AQ9" s="164"/>
      <c r="AR9" s="166"/>
      <c r="AS9" s="54"/>
      <c r="AT9" s="54"/>
      <c r="AU9" s="54"/>
      <c r="AV9" s="54"/>
      <c r="AW9" s="54"/>
      <c r="AX9" s="56"/>
      <c r="AY9" s="54"/>
      <c r="AZ9" s="54"/>
      <c r="BA9" s="54"/>
    </row>
    <row r="10" spans="2:81" ht="14.7" customHeight="1" x14ac:dyDescent="0.2">
      <c r="B10" s="15"/>
      <c r="D10" s="4" t="s">
        <v>12</v>
      </c>
      <c r="F10" s="4"/>
      <c r="G10" s="74">
        <f>ROUND((I84*1.4/(22*8)*2),-1)</f>
        <v>640</v>
      </c>
      <c r="I10" s="4" t="s">
        <v>13</v>
      </c>
      <c r="J10" s="4"/>
      <c r="K10" s="4"/>
      <c r="L10" s="244">
        <f>IF(F31=0,0,I46)</f>
        <v>182</v>
      </c>
      <c r="M10" s="244"/>
      <c r="N10" s="244"/>
      <c r="P10" s="4" t="s">
        <v>14</v>
      </c>
      <c r="Q10" s="4"/>
      <c r="R10" s="4"/>
      <c r="S10" s="4"/>
      <c r="T10" s="244">
        <f>IF(F32=0,0,I62)</f>
        <v>300</v>
      </c>
      <c r="U10" s="244"/>
      <c r="V10" s="74"/>
      <c r="X10" s="4" t="s">
        <v>13</v>
      </c>
      <c r="Y10" s="4"/>
      <c r="Z10" s="4"/>
      <c r="AA10" s="4"/>
      <c r="AD10" s="74">
        <f>IF(F33=0,0,I76)</f>
        <v>830</v>
      </c>
      <c r="AE10" s="16"/>
      <c r="AH10" s="54"/>
      <c r="AI10" s="54"/>
      <c r="AJ10" s="54" t="s">
        <v>15</v>
      </c>
      <c r="AK10" s="54"/>
      <c r="AL10" s="54"/>
      <c r="AM10" s="54"/>
      <c r="AN10" s="54"/>
      <c r="AO10" s="54"/>
      <c r="AP10" s="164"/>
      <c r="AQ10" s="164"/>
      <c r="AR10" s="164"/>
      <c r="AS10" s="54"/>
      <c r="AT10" s="54"/>
      <c r="AU10" s="54"/>
      <c r="AV10" s="54"/>
      <c r="AW10" s="54"/>
      <c r="AX10" s="54"/>
      <c r="AY10" s="54"/>
      <c r="AZ10" s="54"/>
      <c r="BA10" s="54"/>
    </row>
    <row r="11" spans="2:81" ht="12" customHeight="1" thickBot="1" x14ac:dyDescent="0.25">
      <c r="B11" s="15"/>
      <c r="D11" s="4" t="s">
        <v>16</v>
      </c>
      <c r="E11" s="4"/>
      <c r="F11" s="4"/>
      <c r="G11" s="6">
        <f>-G9*I90/100</f>
        <v>-8</v>
      </c>
      <c r="I11" s="4" t="s">
        <v>12</v>
      </c>
      <c r="J11" s="4"/>
      <c r="K11" s="4"/>
      <c r="L11" s="244">
        <f>IF(F31=0,0,ROUND((I84*1.4/(22*8)*2),-1))</f>
        <v>640</v>
      </c>
      <c r="M11" s="244"/>
      <c r="N11" s="244"/>
      <c r="P11" s="4" t="s">
        <v>12</v>
      </c>
      <c r="Q11" s="4"/>
      <c r="R11" s="4"/>
      <c r="S11" s="4"/>
      <c r="T11" s="244">
        <f>IF(F32=0,0,ROUND((I84*1.4/(22*8)*2),-1))</f>
        <v>640</v>
      </c>
      <c r="U11" s="244"/>
      <c r="V11" s="74"/>
      <c r="X11" s="4" t="s">
        <v>12</v>
      </c>
      <c r="Y11" s="4"/>
      <c r="Z11" s="4"/>
      <c r="AA11" s="4"/>
      <c r="AD11" s="74">
        <f>IF(F33=0,0,ROUND((I84*1.4/(22*8)*2),-1))</f>
        <v>640</v>
      </c>
      <c r="AE11" s="16"/>
      <c r="AH11" s="54"/>
      <c r="AI11" s="54"/>
      <c r="AJ11" s="54"/>
      <c r="AK11" s="54"/>
      <c r="AL11" s="54"/>
      <c r="AM11" s="54"/>
      <c r="AN11" s="54"/>
      <c r="AO11" s="54"/>
      <c r="AP11" s="164"/>
      <c r="AQ11" s="164"/>
      <c r="AR11" s="164"/>
      <c r="AS11" s="54"/>
      <c r="AT11" s="54"/>
      <c r="AU11" s="54"/>
      <c r="AV11" s="54"/>
      <c r="AW11" s="54"/>
      <c r="AX11" s="54"/>
      <c r="AY11" s="54"/>
      <c r="AZ11" s="54"/>
      <c r="BA11" s="54"/>
    </row>
    <row r="12" spans="2:81" ht="14.7" customHeight="1" thickBot="1" x14ac:dyDescent="0.25">
      <c r="B12" s="15"/>
      <c r="E12" s="4"/>
      <c r="F12" s="4"/>
      <c r="G12" s="6"/>
      <c r="I12" s="4" t="s">
        <v>17</v>
      </c>
      <c r="J12" s="4"/>
      <c r="K12" s="23" t="s">
        <v>18</v>
      </c>
      <c r="L12" s="244">
        <f>IF(F31=0,0,ROUND(I84*1.4/(22*8)*((I40-I43)*((100-I41)/100)+(I42)),-1))</f>
        <v>1150</v>
      </c>
      <c r="M12" s="244"/>
      <c r="N12" s="244"/>
      <c r="P12" s="4" t="s">
        <v>17</v>
      </c>
      <c r="Q12" s="4"/>
      <c r="R12" s="4"/>
      <c r="S12" s="23" t="s">
        <v>18</v>
      </c>
      <c r="T12" s="246">
        <f>IF(F32=0,0,ROUND(I84*1.4/(22*8)*((I56-I59)*((100-I57)/100)+(I58)),-1))</f>
        <v>3500</v>
      </c>
      <c r="U12" s="244"/>
      <c r="V12" s="74"/>
      <c r="X12" s="4" t="s">
        <v>17</v>
      </c>
      <c r="Y12" s="4"/>
      <c r="Z12" s="4"/>
      <c r="AB12" s="23" t="s">
        <v>18</v>
      </c>
      <c r="AC12" s="11"/>
      <c r="AD12" s="74">
        <f>IF(F33=0,0,ROUND(I84*1.4/(22*8)*((I70-I73)*((100-I71)/100)+(I72)),-1))</f>
        <v>1030</v>
      </c>
      <c r="AE12" s="16"/>
      <c r="AH12" s="54"/>
      <c r="AI12" s="54"/>
      <c r="AJ12" s="54" t="s">
        <v>19</v>
      </c>
      <c r="AK12" s="54"/>
      <c r="AL12" s="55" t="s">
        <v>2</v>
      </c>
      <c r="AM12" s="55" t="s">
        <v>3</v>
      </c>
      <c r="AN12" s="55" t="s">
        <v>4</v>
      </c>
      <c r="AO12" s="55"/>
      <c r="AP12" s="165"/>
      <c r="AQ12" s="164"/>
      <c r="AR12" s="164"/>
      <c r="AS12" s="54"/>
      <c r="AT12" s="54"/>
      <c r="AU12" s="54"/>
      <c r="AV12" s="54"/>
      <c r="AW12" s="54"/>
      <c r="AX12" s="54"/>
      <c r="AY12" s="54"/>
      <c r="AZ12" s="54"/>
      <c r="BA12" s="54"/>
    </row>
    <row r="13" spans="2:81" ht="14.7" customHeight="1" thickBot="1" x14ac:dyDescent="0.25">
      <c r="B13" s="15"/>
      <c r="E13" s="4"/>
      <c r="F13" s="4"/>
      <c r="G13" s="6"/>
      <c r="I13" s="4" t="s">
        <v>4</v>
      </c>
      <c r="J13" s="4"/>
      <c r="K13" s="23" t="s">
        <v>18</v>
      </c>
      <c r="L13" s="244">
        <f>IF(F31=0,0,ROUND(IF(I85=0,(I47+I48),(I47+I48+((I84*1.4/I85)*I43))),-1))</f>
        <v>470</v>
      </c>
      <c r="M13" s="244"/>
      <c r="N13" s="244"/>
      <c r="P13" s="4" t="s">
        <v>4</v>
      </c>
      <c r="Q13" s="4"/>
      <c r="R13" s="4"/>
      <c r="S13" s="23" t="s">
        <v>18</v>
      </c>
      <c r="T13" s="246">
        <f>IF(F32=0,0,ROUND(IF(I85=0,(I63+I64),(I63+I64+((I84*1.4/I85)*I59))),-1))</f>
        <v>1940</v>
      </c>
      <c r="U13" s="244"/>
      <c r="V13" s="74"/>
      <c r="X13" s="4" t="s">
        <v>4</v>
      </c>
      <c r="Y13" s="4"/>
      <c r="Z13" s="4"/>
      <c r="AB13" s="23" t="s">
        <v>18</v>
      </c>
      <c r="AC13" s="11"/>
      <c r="AD13" s="74">
        <f>IF(F33=0,0,ROUND(IF(I85=0,(I77+I78),(I77+I78+((I84*1.4/I85)*I73))),-1))</f>
        <v>710</v>
      </c>
      <c r="AE13" s="16"/>
      <c r="AH13" s="54"/>
      <c r="AI13" s="54"/>
      <c r="AJ13" s="54" t="s">
        <v>5</v>
      </c>
      <c r="AK13" s="54"/>
      <c r="AL13" s="56">
        <f>F31*(1-R32)*(L9+L10)</f>
        <v>71120</v>
      </c>
      <c r="AM13" s="56">
        <f>F31*(1-R32)*(L11+L12)</f>
        <v>62650</v>
      </c>
      <c r="AN13" s="56">
        <f>F31*(1-R32)*(L13+L14)</f>
        <v>13212.5</v>
      </c>
      <c r="AO13" s="56"/>
      <c r="AP13" s="164"/>
      <c r="AQ13" s="164"/>
      <c r="AR13" s="164"/>
      <c r="AS13" s="54"/>
      <c r="AT13" s="54"/>
      <c r="AU13" s="54"/>
      <c r="AV13" s="54"/>
      <c r="AW13" s="54"/>
      <c r="AX13" s="54"/>
      <c r="AY13" s="54"/>
      <c r="AZ13" s="54"/>
      <c r="BA13" s="54"/>
    </row>
    <row r="14" spans="2:81" ht="14.7" customHeight="1" x14ac:dyDescent="0.2">
      <c r="B14" s="15"/>
      <c r="E14" s="4"/>
      <c r="F14" s="4"/>
      <c r="G14" s="6"/>
      <c r="I14" s="4" t="s">
        <v>16</v>
      </c>
      <c r="J14" s="4"/>
      <c r="K14" s="11"/>
      <c r="L14" s="244">
        <f>IF(F31=0,0,(-IF(G51="Baserad på kostnad för tågresor",G52*0.01*I45,IF(G51="Baserad på antal tågresor",G52,0))))</f>
        <v>-92.5</v>
      </c>
      <c r="M14" s="244"/>
      <c r="N14" s="244"/>
      <c r="P14" s="4" t="s">
        <v>20</v>
      </c>
      <c r="Q14" s="4"/>
      <c r="R14" s="4"/>
      <c r="S14" s="11"/>
      <c r="T14" s="244">
        <f>IF(F32=0,0,I66*F28*2/10)</f>
        <v>615</v>
      </c>
      <c r="U14" s="244"/>
      <c r="V14" s="74"/>
      <c r="X14" s="4" t="s">
        <v>20</v>
      </c>
      <c r="Y14" s="4"/>
      <c r="Z14" s="4"/>
      <c r="AA14" s="11"/>
      <c r="AD14" s="74">
        <f>IF(F33=0,0,IF(G80="Baserad på kostnad för flygresor",G81*0.01*I75,IF(G80="Baserad på antal flygresor",G81,0)))</f>
        <v>1000</v>
      </c>
      <c r="AE14" s="16"/>
      <c r="AH14" s="54"/>
      <c r="AI14" s="54"/>
      <c r="AJ14" s="54" t="s">
        <v>6</v>
      </c>
      <c r="AK14" s="54"/>
      <c r="AL14" s="56">
        <f>F32*(1-T32)*(T9+T10)</f>
        <v>5151</v>
      </c>
      <c r="AM14" s="56">
        <f>F32*(1-T32)*(T11+T12)</f>
        <v>8280</v>
      </c>
      <c r="AN14" s="56">
        <f>F32*(1-T32)*(T13+T14)</f>
        <v>5110</v>
      </c>
      <c r="AO14" s="56"/>
      <c r="AP14" s="164"/>
      <c r="AQ14" s="164"/>
      <c r="AR14" s="166"/>
      <c r="AS14" s="54"/>
      <c r="AT14" s="54"/>
      <c r="AU14" s="54"/>
      <c r="AV14" s="54"/>
      <c r="AW14" s="54"/>
      <c r="AX14" s="56">
        <f>SUM(AO13:AP17)</f>
        <v>0</v>
      </c>
      <c r="AY14" s="54"/>
      <c r="AZ14" s="54"/>
      <c r="BA14" s="54"/>
    </row>
    <row r="15" spans="2:81" x14ac:dyDescent="0.2">
      <c r="B15" s="15"/>
      <c r="E15" s="4"/>
      <c r="F15" s="4"/>
      <c r="G15" s="6"/>
      <c r="I15" s="4"/>
      <c r="J15" s="4"/>
      <c r="K15" s="4"/>
      <c r="L15" s="4"/>
      <c r="M15" s="74"/>
      <c r="Q15" s="4"/>
      <c r="R15" s="4"/>
      <c r="S15" s="4"/>
      <c r="T15" s="74"/>
      <c r="X15" s="4"/>
      <c r="Y15" s="4"/>
      <c r="Z15" s="4"/>
      <c r="AA15" s="4"/>
      <c r="AD15" s="74"/>
      <c r="AE15" s="16"/>
      <c r="AH15" s="54"/>
      <c r="AI15" s="54"/>
      <c r="AJ15" s="54" t="s">
        <v>7</v>
      </c>
      <c r="AK15" s="54"/>
      <c r="AL15" s="56">
        <f>F33*(1-W32)*(AD9+AD10)</f>
        <v>4394.9999999999991</v>
      </c>
      <c r="AM15" s="56">
        <f>F33*(1-W32)*(AD11+AD12)</f>
        <v>2504.9999999999991</v>
      </c>
      <c r="AN15" s="56">
        <f>F33*(1-W32)*(AD13+AD14)</f>
        <v>2564.9999999999991</v>
      </c>
      <c r="AO15" s="56"/>
      <c r="AP15" s="164"/>
      <c r="AQ15" s="164"/>
      <c r="AR15" s="166"/>
      <c r="AS15" s="54"/>
      <c r="AT15" s="54"/>
      <c r="AU15" s="54"/>
      <c r="AV15" s="54"/>
      <c r="AW15" s="54"/>
      <c r="AX15" s="54"/>
      <c r="AY15" s="54"/>
      <c r="AZ15" s="54"/>
      <c r="BA15" s="54"/>
    </row>
    <row r="16" spans="2:81" s="83" customFormat="1" ht="15" customHeight="1" x14ac:dyDescent="0.3">
      <c r="B16" s="82"/>
      <c r="D16" s="84" t="s">
        <v>21</v>
      </c>
      <c r="E16" s="85"/>
      <c r="F16" s="85"/>
      <c r="G16" s="86">
        <f>SUM(G9:G11)</f>
        <v>672</v>
      </c>
      <c r="I16" s="87" t="s">
        <v>21</v>
      </c>
      <c r="J16" s="88"/>
      <c r="K16" s="88"/>
      <c r="L16" s="245">
        <f>IF(F31=0,0,SUM(L9:M14))</f>
        <v>4199.5</v>
      </c>
      <c r="M16" s="245"/>
      <c r="N16" s="245"/>
      <c r="P16" s="89" t="s">
        <v>21</v>
      </c>
      <c r="Q16" s="90"/>
      <c r="R16" s="91"/>
      <c r="S16" s="90"/>
      <c r="T16" s="247">
        <f>IF(F32=0,0,SUM(T9:T15))</f>
        <v>9270.5</v>
      </c>
      <c r="U16" s="247"/>
      <c r="V16" s="92"/>
      <c r="X16" s="93" t="s">
        <v>21</v>
      </c>
      <c r="Y16" s="94"/>
      <c r="Z16" s="94"/>
      <c r="AA16" s="94"/>
      <c r="AB16" s="95"/>
      <c r="AC16" s="95"/>
      <c r="AD16" s="96">
        <f>IF(F33=0,0,SUM(AD9:AD14))</f>
        <v>6310</v>
      </c>
      <c r="AE16" s="97"/>
      <c r="AG16" s="167"/>
      <c r="AH16" s="99"/>
      <c r="AI16" s="99"/>
      <c r="AJ16" s="99"/>
      <c r="AK16" s="99"/>
      <c r="AL16" s="100"/>
      <c r="AM16" s="100"/>
      <c r="AN16" s="100"/>
      <c r="AO16" s="100"/>
      <c r="AP16" s="168"/>
      <c r="AQ16" s="168"/>
      <c r="AR16" s="169"/>
      <c r="AS16" s="99"/>
      <c r="AT16" s="99"/>
      <c r="AU16" s="99"/>
      <c r="AV16" s="99"/>
      <c r="AW16" s="99"/>
      <c r="AX16" s="99"/>
      <c r="AY16" s="99"/>
      <c r="AZ16" s="99"/>
      <c r="BA16" s="99"/>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row>
    <row r="17" spans="2:81" s="83" customFormat="1" ht="15" customHeight="1" x14ac:dyDescent="0.3">
      <c r="B17" s="82"/>
      <c r="D17" s="101" t="s">
        <v>22</v>
      </c>
      <c r="E17" s="85"/>
      <c r="F17" s="85"/>
      <c r="G17" s="102">
        <v>0</v>
      </c>
      <c r="I17" s="103" t="s">
        <v>22</v>
      </c>
      <c r="J17" s="88"/>
      <c r="K17" s="88"/>
      <c r="L17" s="104"/>
      <c r="M17" s="273">
        <v>0</v>
      </c>
      <c r="N17" s="273"/>
      <c r="P17" s="105" t="s">
        <v>22</v>
      </c>
      <c r="Q17" s="90"/>
      <c r="R17" s="91"/>
      <c r="S17" s="90"/>
      <c r="T17" s="286">
        <f>ROUND(F28*2*0.17,-1)</f>
        <v>210</v>
      </c>
      <c r="U17" s="286"/>
      <c r="V17" s="92"/>
      <c r="X17" s="106" t="s">
        <v>22</v>
      </c>
      <c r="Y17" s="94"/>
      <c r="Z17" s="94"/>
      <c r="AA17" s="94"/>
      <c r="AB17" s="95"/>
      <c r="AC17" s="95"/>
      <c r="AD17" s="107">
        <f>ROUND(F28*2*0.201*2.7,-1)</f>
        <v>670</v>
      </c>
      <c r="AE17" s="97"/>
      <c r="AG17" s="167"/>
      <c r="AH17" s="99"/>
      <c r="AI17" s="99"/>
      <c r="AJ17" s="99" t="s">
        <v>11</v>
      </c>
      <c r="AK17" s="99"/>
      <c r="AL17" s="100"/>
      <c r="AM17" s="100">
        <f>0-(G10*((F31*R32)+(F32*T32)+(F33*W32)))</f>
        <v>-20160</v>
      </c>
      <c r="AN17" s="100">
        <f>0-(G9*((F31*R32)+(F32*T32)+(F33*W32)))</f>
        <v>-1260</v>
      </c>
      <c r="AO17" s="100"/>
      <c r="AP17" s="168"/>
      <c r="AQ17" s="168"/>
      <c r="AR17" s="169"/>
      <c r="AS17" s="99"/>
      <c r="AT17" s="99"/>
      <c r="AU17" s="99"/>
      <c r="AV17" s="99"/>
      <c r="AW17" s="99"/>
      <c r="AX17" s="99"/>
      <c r="AY17" s="99"/>
      <c r="AZ17" s="99"/>
      <c r="BA17" s="99"/>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row>
    <row r="18" spans="2:81" x14ac:dyDescent="0.2">
      <c r="B18" s="15"/>
      <c r="K18" s="1"/>
      <c r="AE18" s="16"/>
      <c r="AH18" s="54"/>
      <c r="AI18" s="54"/>
      <c r="AJ18" s="54" t="s">
        <v>15</v>
      </c>
      <c r="AK18" s="54"/>
      <c r="AL18" s="56"/>
      <c r="AM18" s="54"/>
      <c r="AN18" s="54"/>
      <c r="AO18" s="54"/>
      <c r="AP18" s="164"/>
      <c r="AQ18" s="164"/>
      <c r="AR18" s="164"/>
      <c r="AS18" s="54"/>
      <c r="AT18" s="54"/>
      <c r="AU18" s="54"/>
      <c r="AV18" s="54"/>
      <c r="AW18" s="54"/>
      <c r="AX18" s="54"/>
      <c r="AY18" s="54"/>
      <c r="AZ18" s="54"/>
      <c r="BA18" s="54"/>
    </row>
    <row r="19" spans="2:81" x14ac:dyDescent="0.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47"/>
      <c r="AH19" s="54"/>
      <c r="AI19" s="54"/>
      <c r="AJ19" s="54"/>
      <c r="AK19" s="54"/>
      <c r="AL19" s="54"/>
      <c r="AM19" s="54"/>
      <c r="AN19" s="54"/>
      <c r="AO19" s="54"/>
      <c r="AP19" s="164"/>
      <c r="AQ19" s="164"/>
      <c r="AR19" s="164"/>
      <c r="AS19" s="54"/>
      <c r="AT19" s="54"/>
      <c r="AU19" s="54"/>
      <c r="AV19" s="54"/>
      <c r="AW19" s="54"/>
      <c r="AX19" s="54"/>
      <c r="AY19" s="54"/>
      <c r="AZ19" s="54"/>
      <c r="BA19" s="54"/>
    </row>
    <row r="20" spans="2:81" ht="9.4499999999999993" customHeight="1" x14ac:dyDescent="0.2">
      <c r="K20" s="1"/>
      <c r="U20" s="36"/>
      <c r="V20" s="36"/>
      <c r="AH20" s="54"/>
      <c r="AI20" s="54"/>
      <c r="AJ20" s="54"/>
      <c r="AK20" s="54"/>
      <c r="AL20" s="56"/>
      <c r="AM20" s="54"/>
      <c r="AN20" s="54"/>
      <c r="AO20" s="54"/>
      <c r="AP20" s="164"/>
      <c r="AQ20" s="164"/>
      <c r="AR20" s="164"/>
      <c r="AS20" s="54"/>
      <c r="AT20" s="54"/>
      <c r="AU20" s="54"/>
      <c r="AV20" s="54"/>
      <c r="AW20" s="54"/>
      <c r="AX20" s="54"/>
      <c r="AY20" s="54"/>
      <c r="AZ20" s="54"/>
      <c r="BA20" s="54"/>
    </row>
    <row r="21" spans="2:81" ht="12.45" customHeight="1" x14ac:dyDescent="0.2">
      <c r="AH21" s="54"/>
      <c r="AI21" s="54"/>
      <c r="AJ21" s="54"/>
      <c r="AK21" s="54"/>
      <c r="AL21" s="56"/>
      <c r="AM21" s="54"/>
      <c r="AN21" s="54"/>
      <c r="AO21" s="54"/>
      <c r="AP21" s="164"/>
      <c r="AQ21" s="164"/>
      <c r="AR21" s="164"/>
      <c r="AS21" s="54"/>
      <c r="AT21" s="54"/>
      <c r="AU21" s="54"/>
      <c r="AV21" s="54"/>
      <c r="AW21" s="54"/>
      <c r="AX21" s="54"/>
      <c r="AY21" s="54"/>
      <c r="AZ21" s="54"/>
      <c r="BA21" s="54"/>
    </row>
    <row r="22" spans="2:81" ht="13.95" customHeight="1" x14ac:dyDescent="0.3">
      <c r="B22" s="31" t="s">
        <v>23</v>
      </c>
      <c r="N22" s="31" t="s">
        <v>24</v>
      </c>
      <c r="AH22" s="54"/>
      <c r="AI22" s="54"/>
      <c r="AJ22" s="54" t="s">
        <v>25</v>
      </c>
      <c r="AK22" s="54"/>
      <c r="AL22" s="56">
        <f>SUM(AL13:AN13)</f>
        <v>146982.5</v>
      </c>
      <c r="AM22" s="54"/>
      <c r="AN22" s="54"/>
      <c r="AO22" s="54"/>
      <c r="AP22" s="164"/>
      <c r="AQ22" s="164"/>
      <c r="AR22" s="164"/>
      <c r="AS22" s="54"/>
      <c r="AT22" s="54"/>
      <c r="AU22" s="54"/>
      <c r="AV22" s="54"/>
      <c r="AW22" s="54"/>
      <c r="AX22" s="54"/>
      <c r="AY22" s="54"/>
      <c r="AZ22" s="54"/>
      <c r="BA22" s="54"/>
    </row>
    <row r="23" spans="2:81" ht="13.95" customHeight="1" x14ac:dyDescent="0.2">
      <c r="B23" s="37" t="s">
        <v>26</v>
      </c>
      <c r="N23" s="37" t="s">
        <v>27</v>
      </c>
      <c r="AH23" s="54"/>
      <c r="AI23" s="54"/>
      <c r="AJ23" s="54"/>
      <c r="AK23" s="54"/>
      <c r="AL23" s="56"/>
      <c r="AM23" s="54"/>
      <c r="AN23" s="54"/>
      <c r="AO23" s="54"/>
      <c r="AP23" s="164"/>
      <c r="AQ23" s="164"/>
      <c r="AR23" s="164"/>
      <c r="AS23" s="54"/>
      <c r="AT23" s="54"/>
      <c r="AU23" s="54"/>
      <c r="AV23" s="54"/>
      <c r="AW23" s="54"/>
      <c r="AX23" s="54"/>
      <c r="AY23" s="54"/>
      <c r="AZ23" s="54"/>
      <c r="BA23" s="54"/>
    </row>
    <row r="24" spans="2:81" x14ac:dyDescent="0.2">
      <c r="B24" s="12"/>
      <c r="C24" s="13"/>
      <c r="D24" s="13"/>
      <c r="E24" s="13"/>
      <c r="F24" s="13"/>
      <c r="G24" s="13"/>
      <c r="H24" s="13"/>
      <c r="I24" s="13"/>
      <c r="J24" s="13"/>
      <c r="K24" s="25"/>
      <c r="L24" s="14"/>
      <c r="N24" s="24"/>
      <c r="O24" s="13"/>
      <c r="P24" s="13"/>
      <c r="Q24" s="13"/>
      <c r="R24" s="13"/>
      <c r="S24" s="13"/>
      <c r="T24" s="13"/>
      <c r="U24" s="13"/>
      <c r="V24" s="13"/>
      <c r="W24" s="13"/>
      <c r="X24" s="13"/>
      <c r="Y24" s="13"/>
      <c r="Z24" s="13"/>
      <c r="AA24" s="13"/>
      <c r="AB24" s="13"/>
      <c r="AC24" s="13"/>
      <c r="AD24" s="13"/>
      <c r="AE24" s="14"/>
      <c r="AH24" s="54"/>
      <c r="AI24" s="54"/>
      <c r="AJ24" s="54" t="s">
        <v>28</v>
      </c>
      <c r="AK24" s="54"/>
      <c r="AL24" s="56">
        <f>SUM(AL14:AN14)</f>
        <v>18541</v>
      </c>
      <c r="AM24" s="54"/>
      <c r="AN24" s="54"/>
      <c r="AO24" s="54"/>
      <c r="AP24" s="164"/>
      <c r="AQ24" s="164"/>
      <c r="AR24" s="164"/>
      <c r="AS24" s="54"/>
      <c r="AT24" s="54"/>
      <c r="AU24" s="54"/>
      <c r="AV24" s="54"/>
      <c r="AW24" s="54"/>
      <c r="AX24" s="54"/>
      <c r="AY24" s="54"/>
      <c r="AZ24" s="54"/>
      <c r="BA24" s="54"/>
    </row>
    <row r="25" spans="2:81" ht="15" customHeight="1" x14ac:dyDescent="0.2">
      <c r="B25" s="38" t="s">
        <v>29</v>
      </c>
      <c r="L25" s="16"/>
      <c r="N25" s="15"/>
      <c r="O25" s="258" t="s">
        <v>30</v>
      </c>
      <c r="P25" s="258"/>
      <c r="Q25" s="258"/>
      <c r="R25" s="258"/>
      <c r="S25" s="258"/>
      <c r="T25" s="258"/>
      <c r="U25" s="258"/>
      <c r="V25" s="258"/>
      <c r="W25" s="258"/>
      <c r="X25" s="258"/>
      <c r="Y25" s="258"/>
      <c r="Z25" s="258"/>
      <c r="AA25" s="258"/>
      <c r="AB25" s="258"/>
      <c r="AC25" s="258"/>
      <c r="AD25" s="258"/>
      <c r="AE25" s="16"/>
      <c r="AH25" s="54"/>
      <c r="AI25" s="54"/>
      <c r="AJ25" s="54" t="s">
        <v>31</v>
      </c>
      <c r="AK25" s="54"/>
      <c r="AL25" s="56">
        <f>SUM(AL15:AN15)</f>
        <v>9464.9999999999964</v>
      </c>
      <c r="AM25" s="54"/>
      <c r="AN25" s="54"/>
      <c r="AO25" s="54"/>
      <c r="AP25" s="164"/>
      <c r="AQ25" s="164"/>
      <c r="AR25" s="164"/>
      <c r="AS25" s="54"/>
      <c r="AT25" s="54"/>
      <c r="AU25" s="54"/>
      <c r="AV25" s="54"/>
      <c r="AW25" s="54"/>
      <c r="AX25" s="54"/>
      <c r="AY25" s="54"/>
      <c r="AZ25" s="54"/>
      <c r="BA25" s="54"/>
    </row>
    <row r="26" spans="2:81" ht="12" customHeight="1" x14ac:dyDescent="0.2">
      <c r="B26" s="15"/>
      <c r="C26" s="1" t="s">
        <v>32</v>
      </c>
      <c r="F26" s="249" t="s">
        <v>33</v>
      </c>
      <c r="G26" s="249"/>
      <c r="H26" s="7"/>
      <c r="I26" s="2"/>
      <c r="L26" s="16"/>
      <c r="N26" s="22"/>
      <c r="O26" s="258"/>
      <c r="P26" s="258"/>
      <c r="Q26" s="258"/>
      <c r="R26" s="258"/>
      <c r="S26" s="258"/>
      <c r="T26" s="258"/>
      <c r="U26" s="258"/>
      <c r="V26" s="258"/>
      <c r="W26" s="258"/>
      <c r="X26" s="258"/>
      <c r="Y26" s="258"/>
      <c r="Z26" s="258"/>
      <c r="AA26" s="258"/>
      <c r="AB26" s="258"/>
      <c r="AC26" s="258"/>
      <c r="AD26" s="258"/>
      <c r="AE26" s="16"/>
      <c r="AH26" s="54"/>
      <c r="AI26" s="54"/>
      <c r="AJ26" s="54" t="s">
        <v>34</v>
      </c>
      <c r="AK26" s="54"/>
      <c r="AL26" s="56">
        <f>R81</f>
        <v>21168</v>
      </c>
      <c r="AM26" s="54"/>
      <c r="AN26" s="54"/>
      <c r="AO26" s="54"/>
      <c r="AP26" s="164"/>
      <c r="AQ26" s="164"/>
      <c r="AR26" s="164"/>
      <c r="AS26" s="54"/>
      <c r="AT26" s="54"/>
      <c r="AU26" s="54"/>
      <c r="AV26" s="54"/>
      <c r="AW26" s="54"/>
      <c r="AX26" s="54"/>
      <c r="AY26" s="54"/>
      <c r="AZ26" s="54"/>
      <c r="BA26" s="54"/>
    </row>
    <row r="27" spans="2:81" x14ac:dyDescent="0.2">
      <c r="B27" s="15"/>
      <c r="C27" s="1" t="s">
        <v>35</v>
      </c>
      <c r="F27" s="249" t="s">
        <v>36</v>
      </c>
      <c r="G27" s="249"/>
      <c r="H27" s="7"/>
      <c r="L27" s="16"/>
      <c r="N27" s="15"/>
      <c r="O27" s="258"/>
      <c r="P27" s="258"/>
      <c r="Q27" s="258"/>
      <c r="R27" s="258"/>
      <c r="S27" s="258"/>
      <c r="T27" s="258"/>
      <c r="U27" s="258"/>
      <c r="V27" s="258"/>
      <c r="W27" s="258"/>
      <c r="X27" s="258"/>
      <c r="Y27" s="258"/>
      <c r="Z27" s="258"/>
      <c r="AA27" s="258"/>
      <c r="AB27" s="258"/>
      <c r="AC27" s="258"/>
      <c r="AD27" s="258"/>
      <c r="AE27" s="16"/>
      <c r="AH27" s="54"/>
      <c r="AI27" s="54" t="s">
        <v>37</v>
      </c>
      <c r="AJ27" s="54" t="s">
        <v>38</v>
      </c>
      <c r="AK27" s="54"/>
      <c r="AL27" s="56">
        <f>AL6-AL13</f>
        <v>30480</v>
      </c>
      <c r="AM27" s="54"/>
      <c r="AN27" s="54"/>
      <c r="AO27" s="54"/>
      <c r="AP27" s="164"/>
      <c r="AQ27" s="164"/>
      <c r="AR27" s="164"/>
      <c r="AS27" s="54"/>
      <c r="AT27" s="54"/>
      <c r="AU27" s="54"/>
      <c r="AV27" s="54"/>
      <c r="AW27" s="54"/>
      <c r="AX27" s="54"/>
      <c r="AY27" s="54"/>
      <c r="AZ27" s="54"/>
      <c r="BA27" s="54"/>
    </row>
    <row r="28" spans="2:81" x14ac:dyDescent="0.2">
      <c r="B28" s="15"/>
      <c r="C28" s="1" t="s">
        <v>39</v>
      </c>
      <c r="F28" s="254">
        <v>615</v>
      </c>
      <c r="G28" s="254"/>
      <c r="H28" s="21" t="s">
        <v>40</v>
      </c>
      <c r="L28" s="16"/>
      <c r="N28" s="15"/>
      <c r="O28" s="258"/>
      <c r="P28" s="258"/>
      <c r="Q28" s="258"/>
      <c r="R28" s="258"/>
      <c r="S28" s="258"/>
      <c r="T28" s="258"/>
      <c r="U28" s="258"/>
      <c r="V28" s="258"/>
      <c r="W28" s="258"/>
      <c r="X28" s="258"/>
      <c r="Y28" s="258"/>
      <c r="Z28" s="258"/>
      <c r="AA28" s="258"/>
      <c r="AB28" s="258"/>
      <c r="AC28" s="258"/>
      <c r="AD28" s="258"/>
      <c r="AE28" s="16"/>
      <c r="AH28" s="54"/>
      <c r="AI28" s="54" t="s">
        <v>5</v>
      </c>
      <c r="AJ28" s="54" t="s">
        <v>3</v>
      </c>
      <c r="AK28" s="54"/>
      <c r="AL28" s="56">
        <f>AM6-AM13</f>
        <v>26850</v>
      </c>
      <c r="AM28" s="54"/>
      <c r="AN28" s="54"/>
      <c r="AO28" s="56"/>
      <c r="AP28" s="164"/>
      <c r="AQ28" s="164"/>
      <c r="AR28" s="164"/>
      <c r="AS28" s="54"/>
      <c r="AT28" s="54"/>
      <c r="AU28" s="54"/>
      <c r="AV28" s="54"/>
      <c r="AW28" s="54"/>
      <c r="AX28" s="54"/>
      <c r="AY28" s="54"/>
      <c r="AZ28" s="54"/>
      <c r="BA28" s="54"/>
    </row>
    <row r="29" spans="2:81" ht="12" customHeight="1" x14ac:dyDescent="0.2">
      <c r="B29" s="15"/>
      <c r="L29" s="16"/>
      <c r="N29" s="15"/>
      <c r="AE29" s="16"/>
      <c r="AH29" s="54"/>
      <c r="AI29" s="54"/>
      <c r="AJ29" s="54" t="s">
        <v>4</v>
      </c>
      <c r="AK29" s="54"/>
      <c r="AL29" s="56">
        <f>AN6-AN13</f>
        <v>5662.5</v>
      </c>
      <c r="AM29" s="54"/>
      <c r="AN29" s="54"/>
      <c r="AO29" s="56"/>
      <c r="AP29" s="164"/>
      <c r="AQ29" s="164"/>
      <c r="AR29" s="164"/>
      <c r="AS29" s="54"/>
      <c r="AT29" s="54"/>
      <c r="AU29" s="54"/>
      <c r="AV29" s="54"/>
      <c r="AW29" s="54"/>
      <c r="AX29" s="54"/>
      <c r="AY29" s="54"/>
      <c r="AZ29" s="54"/>
      <c r="BA29" s="54"/>
    </row>
    <row r="30" spans="2:81" ht="12" customHeight="1" x14ac:dyDescent="0.2">
      <c r="B30" s="15"/>
      <c r="C30" s="27" t="s">
        <v>41</v>
      </c>
      <c r="D30" s="27"/>
      <c r="E30" s="27"/>
      <c r="F30" s="27"/>
      <c r="G30" s="27"/>
      <c r="H30" s="27"/>
      <c r="I30" s="27"/>
      <c r="L30" s="16"/>
      <c r="N30" s="15"/>
      <c r="O30" s="7"/>
      <c r="Q30" s="29"/>
      <c r="R30" s="29"/>
      <c r="S30" s="28"/>
      <c r="T30" s="7"/>
      <c r="U30" s="7"/>
      <c r="V30" s="7"/>
      <c r="AE30" s="16"/>
      <c r="AH30" s="54"/>
      <c r="AI30" s="54" t="s">
        <v>6</v>
      </c>
      <c r="AJ30" s="54" t="s">
        <v>38</v>
      </c>
      <c r="AK30" s="54"/>
      <c r="AL30" s="56">
        <f>AL7-AL14</f>
        <v>7726.5</v>
      </c>
      <c r="AM30" s="54"/>
      <c r="AN30" s="54"/>
      <c r="AO30" s="54"/>
      <c r="AP30" s="164"/>
      <c r="AQ30" s="164"/>
      <c r="AR30" s="164"/>
      <c r="AS30" s="54"/>
      <c r="AT30" s="54"/>
      <c r="AU30" s="54"/>
      <c r="AV30" s="54"/>
      <c r="AW30" s="54"/>
      <c r="AX30" s="54"/>
      <c r="AY30" s="54"/>
      <c r="AZ30" s="54"/>
      <c r="BA30" s="54"/>
    </row>
    <row r="31" spans="2:81" ht="12" customHeight="1" thickBot="1" x14ac:dyDescent="0.25">
      <c r="B31" s="15"/>
      <c r="C31" s="1" t="s">
        <v>42</v>
      </c>
      <c r="F31" s="77">
        <v>50</v>
      </c>
      <c r="G31" s="3"/>
      <c r="L31" s="16"/>
      <c r="N31" s="15"/>
      <c r="O31" s="7"/>
      <c r="P31" s="29"/>
      <c r="Q31" s="29"/>
      <c r="R31" s="29"/>
      <c r="S31" s="28"/>
      <c r="T31" s="7"/>
      <c r="U31" s="7"/>
      <c r="V31" s="7"/>
      <c r="AE31" s="16"/>
      <c r="AH31" s="54"/>
      <c r="AI31" s="54"/>
      <c r="AJ31" s="54" t="s">
        <v>3</v>
      </c>
      <c r="AK31" s="54"/>
      <c r="AL31" s="56">
        <f>AM7-AM14</f>
        <v>12420</v>
      </c>
      <c r="AM31" s="54"/>
      <c r="AN31" s="54"/>
      <c r="AO31" s="54"/>
      <c r="AP31" s="164"/>
      <c r="AQ31" s="164"/>
      <c r="AR31" s="164"/>
      <c r="AS31" s="54"/>
      <c r="AT31" s="54"/>
      <c r="AU31" s="54"/>
      <c r="AV31" s="54"/>
      <c r="AW31" s="54"/>
      <c r="AX31" s="54"/>
      <c r="AY31" s="54"/>
      <c r="AZ31" s="54"/>
      <c r="BA31" s="54"/>
    </row>
    <row r="32" spans="2:81" ht="12.45" customHeight="1" x14ac:dyDescent="0.2">
      <c r="B32" s="15"/>
      <c r="C32" s="1" t="s">
        <v>43</v>
      </c>
      <c r="F32" s="77">
        <v>5</v>
      </c>
      <c r="L32" s="16"/>
      <c r="N32" s="15"/>
      <c r="P32" s="7"/>
      <c r="R32" s="250">
        <v>0.3</v>
      </c>
      <c r="S32" s="28"/>
      <c r="T32" s="259">
        <v>0.6</v>
      </c>
      <c r="U32" s="260"/>
      <c r="V32" s="39"/>
      <c r="W32" s="278">
        <v>0.9</v>
      </c>
      <c r="X32" s="279"/>
      <c r="Y32" s="39"/>
      <c r="Z32" s="39"/>
      <c r="AE32" s="16"/>
      <c r="AH32" s="54"/>
      <c r="AI32" s="54"/>
      <c r="AJ32" s="54" t="s">
        <v>4</v>
      </c>
      <c r="AK32" s="54"/>
      <c r="AL32" s="56">
        <f>AN7-AN14</f>
        <v>7665</v>
      </c>
      <c r="AM32" s="54"/>
      <c r="AN32" s="54"/>
      <c r="AO32" s="54"/>
      <c r="AP32" s="164"/>
      <c r="AQ32" s="164"/>
      <c r="AR32" s="164"/>
      <c r="AS32" s="54"/>
      <c r="AT32" s="54"/>
      <c r="AU32" s="54"/>
      <c r="AV32" s="54"/>
      <c r="AW32" s="54"/>
      <c r="AX32" s="54"/>
      <c r="AY32" s="54"/>
      <c r="AZ32" s="54"/>
      <c r="BA32" s="54"/>
    </row>
    <row r="33" spans="2:53" ht="12" customHeight="1" thickBot="1" x14ac:dyDescent="0.25">
      <c r="B33" s="15"/>
      <c r="C33" s="1" t="s">
        <v>44</v>
      </c>
      <c r="F33" s="77">
        <v>15</v>
      </c>
      <c r="L33" s="16"/>
      <c r="N33" s="15"/>
      <c r="P33" s="28"/>
      <c r="R33" s="251"/>
      <c r="S33" s="28"/>
      <c r="T33" s="261"/>
      <c r="U33" s="262"/>
      <c r="V33" s="39"/>
      <c r="W33" s="280"/>
      <c r="X33" s="281"/>
      <c r="Y33" s="39"/>
      <c r="Z33" s="39"/>
      <c r="AE33" s="16"/>
      <c r="AH33" s="54"/>
      <c r="AI33" s="54" t="s">
        <v>7</v>
      </c>
      <c r="AJ33" s="54" t="s">
        <v>38</v>
      </c>
      <c r="AK33" s="54"/>
      <c r="AL33" s="56">
        <f>AL8-AL15</f>
        <v>39555</v>
      </c>
      <c r="AM33" s="54"/>
      <c r="AN33" s="54"/>
      <c r="AO33" s="54"/>
      <c r="AP33" s="164"/>
      <c r="AQ33" s="164"/>
      <c r="AR33" s="164"/>
      <c r="AS33" s="54"/>
      <c r="AT33" s="54"/>
      <c r="AU33" s="54"/>
      <c r="AV33" s="54"/>
      <c r="AW33" s="54"/>
      <c r="AX33" s="54"/>
      <c r="AY33" s="54"/>
      <c r="AZ33" s="54"/>
      <c r="BA33" s="54"/>
    </row>
    <row r="34" spans="2:53" ht="12" customHeight="1" thickBot="1" x14ac:dyDescent="0.25">
      <c r="B34" s="15"/>
      <c r="F34" s="7"/>
      <c r="L34" s="16"/>
      <c r="N34" s="15"/>
      <c r="O34" s="28"/>
      <c r="P34" s="28"/>
      <c r="Q34" s="7"/>
      <c r="R34" s="7"/>
      <c r="S34" s="28"/>
      <c r="T34" s="7"/>
      <c r="U34" s="7"/>
      <c r="V34" s="7"/>
      <c r="AE34" s="16"/>
      <c r="AH34" s="54"/>
      <c r="AI34" s="54"/>
      <c r="AJ34" s="54" t="s">
        <v>3</v>
      </c>
      <c r="AK34" s="54"/>
      <c r="AL34" s="56">
        <f>AM8-AM15</f>
        <v>22545</v>
      </c>
      <c r="AM34" s="54"/>
      <c r="AN34" s="54"/>
      <c r="AO34" s="54"/>
      <c r="AP34" s="164"/>
      <c r="AQ34" s="164"/>
      <c r="AR34" s="164"/>
      <c r="AS34" s="54"/>
      <c r="AT34" s="54"/>
      <c r="AU34" s="54"/>
      <c r="AV34" s="54"/>
      <c r="AW34" s="54"/>
      <c r="AX34" s="54"/>
      <c r="AY34" s="54"/>
      <c r="AZ34" s="54"/>
      <c r="BA34" s="54"/>
    </row>
    <row r="35" spans="2:53" ht="12" customHeight="1" thickBot="1" x14ac:dyDescent="0.25">
      <c r="B35" s="15"/>
      <c r="C35" s="1" t="s">
        <v>45</v>
      </c>
      <c r="F35" s="77">
        <v>2020</v>
      </c>
      <c r="K35" s="26"/>
      <c r="L35" s="16"/>
      <c r="N35" s="15"/>
      <c r="O35" s="40"/>
      <c r="P35" s="40"/>
      <c r="Q35" s="40"/>
      <c r="R35" s="40"/>
      <c r="S35" s="40"/>
      <c r="T35" s="40"/>
      <c r="U35" s="40"/>
      <c r="V35" s="40"/>
      <c r="W35" s="40"/>
      <c r="X35" s="40"/>
      <c r="Y35" s="40"/>
      <c r="Z35" s="40"/>
      <c r="AA35" s="40"/>
      <c r="AB35" s="40"/>
      <c r="AC35" s="40"/>
      <c r="AE35" s="16"/>
      <c r="AH35" s="54"/>
      <c r="AI35" s="54"/>
      <c r="AJ35" s="54" t="s">
        <v>4</v>
      </c>
      <c r="AK35" s="54"/>
      <c r="AL35" s="56">
        <f>AN8-AN15</f>
        <v>23085</v>
      </c>
      <c r="AM35" s="54"/>
      <c r="AN35" s="54"/>
      <c r="AO35" s="54"/>
      <c r="AP35" s="164"/>
      <c r="AQ35" s="164"/>
      <c r="AR35" s="164"/>
      <c r="AS35" s="54"/>
      <c r="AT35" s="54"/>
      <c r="AU35" s="54"/>
      <c r="AV35" s="54"/>
      <c r="AW35" s="54"/>
      <c r="AX35" s="54"/>
      <c r="AY35" s="54"/>
      <c r="AZ35" s="54"/>
      <c r="BA35" s="54"/>
    </row>
    <row r="36" spans="2:53" ht="12.45" customHeight="1" x14ac:dyDescent="0.2">
      <c r="B36" s="15"/>
      <c r="F36" s="7"/>
      <c r="K36" s="32"/>
      <c r="L36" s="16"/>
      <c r="M36" s="3"/>
      <c r="N36" s="15"/>
      <c r="O36" s="48"/>
      <c r="P36" s="40"/>
      <c r="Q36" s="40"/>
      <c r="R36" s="256">
        <f>L16*F31*R32</f>
        <v>62992.5</v>
      </c>
      <c r="S36" s="40"/>
      <c r="T36" s="287">
        <f>T16*F32*T32</f>
        <v>27811.5</v>
      </c>
      <c r="U36" s="288"/>
      <c r="V36" s="40"/>
      <c r="W36" s="274">
        <f>AD16*F33*W32</f>
        <v>85185</v>
      </c>
      <c r="X36" s="275"/>
      <c r="Y36" s="40"/>
      <c r="Z36" s="263">
        <f>SUM(R36+T36+W36)</f>
        <v>175989</v>
      </c>
      <c r="AA36" s="264"/>
      <c r="AB36" s="40"/>
      <c r="AC36" s="40"/>
      <c r="AE36" s="16"/>
      <c r="AH36" s="54"/>
      <c r="AI36" s="54"/>
      <c r="AJ36" s="54"/>
      <c r="AK36" s="54"/>
      <c r="AL36" s="56"/>
      <c r="AM36" s="54"/>
      <c r="AN36" s="54"/>
      <c r="AO36" s="54"/>
      <c r="AP36" s="164"/>
      <c r="AQ36" s="164"/>
      <c r="AR36" s="164"/>
      <c r="AS36" s="54"/>
      <c r="AT36" s="54"/>
      <c r="AU36" s="54"/>
      <c r="AV36" s="54"/>
      <c r="AW36" s="54"/>
      <c r="AX36" s="54"/>
      <c r="AY36" s="54"/>
      <c r="AZ36" s="54"/>
      <c r="BA36" s="54"/>
    </row>
    <row r="37" spans="2:53" ht="11.7" customHeight="1" thickBot="1" x14ac:dyDescent="0.25">
      <c r="B37" s="15"/>
      <c r="L37" s="16"/>
      <c r="M37" s="3"/>
      <c r="N37" s="15"/>
      <c r="O37" s="40"/>
      <c r="P37" s="40"/>
      <c r="Q37" s="40"/>
      <c r="R37" s="257"/>
      <c r="S37" s="40"/>
      <c r="T37" s="289"/>
      <c r="U37" s="290"/>
      <c r="V37" s="40"/>
      <c r="W37" s="276"/>
      <c r="X37" s="277"/>
      <c r="Y37" s="41"/>
      <c r="Z37" s="265"/>
      <c r="AA37" s="266"/>
      <c r="AB37" s="40"/>
      <c r="AC37" s="40"/>
      <c r="AE37" s="16"/>
      <c r="AH37" s="54"/>
      <c r="AI37" s="54"/>
      <c r="AJ37" s="54"/>
      <c r="AK37" s="54"/>
      <c r="AL37" s="54"/>
      <c r="AM37" s="54"/>
      <c r="AN37" s="54"/>
      <c r="AO37" s="54"/>
      <c r="AP37" s="164"/>
      <c r="AQ37" s="164"/>
      <c r="AR37" s="164"/>
      <c r="AS37" s="54"/>
      <c r="AT37" s="54"/>
      <c r="AU37" s="54"/>
      <c r="AV37" s="54"/>
      <c r="AW37" s="54"/>
      <c r="AX37" s="54"/>
      <c r="AY37" s="54"/>
      <c r="AZ37" s="54"/>
      <c r="BA37" s="54"/>
    </row>
    <row r="38" spans="2:53" x14ac:dyDescent="0.2">
      <c r="B38" s="22" t="str">
        <f>IF(F31=0,"Fyll i värden för en typisk resa med tåg (ej aktuell)","Fyll i värden för en typisk resa med tåg")</f>
        <v>Fyll i värden för en typisk resa med tåg</v>
      </c>
      <c r="L38" s="16"/>
      <c r="M38" s="3"/>
      <c r="N38" s="15"/>
      <c r="O38" s="40"/>
      <c r="P38" s="40"/>
      <c r="Q38" s="40"/>
      <c r="R38" s="40"/>
      <c r="S38" s="40"/>
      <c r="T38" s="40"/>
      <c r="U38" s="40"/>
      <c r="V38" s="40"/>
      <c r="W38" s="40"/>
      <c r="X38" s="40"/>
      <c r="Y38" s="40"/>
      <c r="Z38" s="40"/>
      <c r="AA38" s="40"/>
      <c r="AB38" s="40"/>
      <c r="AC38" s="40"/>
      <c r="AE38" s="16"/>
      <c r="AH38" s="54"/>
      <c r="AI38" s="54"/>
      <c r="AJ38" s="54"/>
      <c r="AK38" s="54"/>
      <c r="AL38" s="54"/>
      <c r="AM38" s="54"/>
      <c r="AN38" s="54"/>
      <c r="AO38" s="54"/>
      <c r="AP38" s="164"/>
      <c r="AQ38" s="164"/>
      <c r="AR38" s="164"/>
      <c r="AS38" s="54"/>
      <c r="AT38" s="54"/>
      <c r="AU38" s="54"/>
      <c r="AV38" s="54"/>
      <c r="AW38" s="54"/>
      <c r="AX38" s="54"/>
      <c r="AY38" s="54"/>
      <c r="AZ38" s="54"/>
      <c r="BA38" s="54"/>
    </row>
    <row r="39" spans="2:53" ht="12" thickBot="1" x14ac:dyDescent="0.25">
      <c r="B39" s="22"/>
      <c r="J39" s="3"/>
      <c r="L39" s="16"/>
      <c r="N39" s="15"/>
      <c r="O39" s="255"/>
      <c r="P39" s="40"/>
      <c r="Q39" s="40"/>
      <c r="R39" s="40"/>
      <c r="S39" s="40"/>
      <c r="T39" s="40"/>
      <c r="U39" s="40"/>
      <c r="V39" s="40"/>
      <c r="W39" s="40"/>
      <c r="X39" s="40"/>
      <c r="Y39" s="40"/>
      <c r="Z39" s="40"/>
      <c r="AA39" s="40"/>
      <c r="AB39" s="40"/>
      <c r="AC39" s="40"/>
      <c r="AE39" s="16"/>
      <c r="AH39" s="54"/>
      <c r="AI39" s="54"/>
      <c r="AJ39" s="54" t="s">
        <v>46</v>
      </c>
      <c r="AK39" s="54"/>
      <c r="AL39" s="54"/>
      <c r="AM39" s="54"/>
      <c r="AN39" s="54"/>
      <c r="AO39" s="54"/>
      <c r="AP39" s="164"/>
      <c r="AQ39" s="164"/>
      <c r="AR39" s="164"/>
      <c r="AS39" s="54"/>
      <c r="AT39" s="54"/>
      <c r="AU39" s="54"/>
      <c r="AV39" s="54"/>
      <c r="AW39" s="54"/>
      <c r="AX39" s="54"/>
      <c r="AY39" s="54"/>
      <c r="AZ39" s="54"/>
      <c r="BA39" s="54"/>
    </row>
    <row r="40" spans="2:53" ht="13.2" customHeight="1" thickBot="1" x14ac:dyDescent="0.25">
      <c r="B40" s="15"/>
      <c r="C40" s="1" t="s">
        <v>47</v>
      </c>
      <c r="I40" s="77">
        <v>9</v>
      </c>
      <c r="J40" s="3" t="s">
        <v>48</v>
      </c>
      <c r="L40" s="16"/>
      <c r="M40" s="3"/>
      <c r="N40" s="15"/>
      <c r="O40" s="255"/>
      <c r="P40" s="40"/>
      <c r="Q40" s="40"/>
      <c r="R40" s="40"/>
      <c r="S40" s="40"/>
      <c r="T40" s="291">
        <f>T17*F32*T32</f>
        <v>630</v>
      </c>
      <c r="U40" s="292"/>
      <c r="V40" s="40"/>
      <c r="W40" s="282">
        <f>AD17*F33*W32</f>
        <v>9045</v>
      </c>
      <c r="X40" s="283"/>
      <c r="Y40" s="40"/>
      <c r="Z40" s="267">
        <f>SUM(W40+T40)</f>
        <v>9675</v>
      </c>
      <c r="AA40" s="268"/>
      <c r="AB40" s="40"/>
      <c r="AC40" s="40"/>
      <c r="AE40" s="16"/>
      <c r="AH40" s="54"/>
      <c r="AI40" s="54"/>
      <c r="AJ40" s="56">
        <f>SUM(AL22:AL25)</f>
        <v>174988.5</v>
      </c>
      <c r="AK40" s="54"/>
      <c r="AL40" s="54"/>
      <c r="AM40" s="54"/>
      <c r="AN40" s="54"/>
      <c r="AO40" s="54"/>
      <c r="AP40" s="164"/>
      <c r="AQ40" s="164"/>
      <c r="AR40" s="164"/>
      <c r="AS40" s="54"/>
      <c r="AT40" s="54"/>
      <c r="AU40" s="54"/>
      <c r="AV40" s="54"/>
      <c r="AW40" s="54"/>
      <c r="AX40" s="54"/>
      <c r="AY40" s="54"/>
      <c r="AZ40" s="54"/>
      <c r="BA40" s="54"/>
    </row>
    <row r="41" spans="2:53" ht="13.2" customHeight="1" thickBot="1" x14ac:dyDescent="0.25">
      <c r="B41" s="15"/>
      <c r="C41" s="1" t="s">
        <v>49</v>
      </c>
      <c r="I41" s="77">
        <v>80</v>
      </c>
      <c r="J41" s="3" t="s">
        <v>50</v>
      </c>
      <c r="K41" s="23" t="s">
        <v>18</v>
      </c>
      <c r="L41" s="16"/>
      <c r="M41" s="3"/>
      <c r="N41" s="15"/>
      <c r="O41" s="40"/>
      <c r="P41" s="40"/>
      <c r="Q41" s="40"/>
      <c r="R41" s="40"/>
      <c r="S41" s="40"/>
      <c r="T41" s="293"/>
      <c r="U41" s="294"/>
      <c r="V41" s="40"/>
      <c r="W41" s="284"/>
      <c r="X41" s="285"/>
      <c r="Y41" s="40"/>
      <c r="Z41" s="269"/>
      <c r="AA41" s="270"/>
      <c r="AB41" s="40"/>
      <c r="AC41" s="40"/>
      <c r="AE41" s="16"/>
      <c r="AH41" s="54"/>
      <c r="AI41" s="54"/>
      <c r="AJ41" s="54"/>
      <c r="AK41" s="54"/>
      <c r="AL41" s="54"/>
      <c r="AM41" s="54"/>
      <c r="AN41" s="54"/>
      <c r="AO41" s="54"/>
      <c r="AP41" s="164"/>
      <c r="AQ41" s="164"/>
      <c r="AR41" s="164"/>
      <c r="AS41" s="54"/>
      <c r="AT41" s="54"/>
      <c r="AU41" s="54"/>
      <c r="AV41" s="54"/>
      <c r="AW41" s="54"/>
      <c r="AX41" s="54"/>
      <c r="AY41" s="54"/>
      <c r="AZ41" s="54"/>
      <c r="BA41" s="54"/>
    </row>
    <row r="42" spans="2:53" ht="12" thickBot="1" x14ac:dyDescent="0.25">
      <c r="B42" s="15"/>
      <c r="C42" s="1" t="s">
        <v>51</v>
      </c>
      <c r="F42" s="11"/>
      <c r="G42" s="11"/>
      <c r="I42" s="77">
        <v>2</v>
      </c>
      <c r="J42" s="3" t="s">
        <v>48</v>
      </c>
      <c r="K42" s="23" t="s">
        <v>18</v>
      </c>
      <c r="L42" s="16"/>
      <c r="M42" s="3"/>
      <c r="N42" s="15"/>
      <c r="O42" s="40"/>
      <c r="P42" s="48"/>
      <c r="Q42" s="40"/>
      <c r="R42" s="40"/>
      <c r="S42" s="40"/>
      <c r="T42" s="40"/>
      <c r="U42" s="40"/>
      <c r="V42" s="40"/>
      <c r="W42" s="40"/>
      <c r="X42" s="40"/>
      <c r="Y42" s="40"/>
      <c r="Z42" s="40"/>
      <c r="AA42" s="40"/>
      <c r="AB42" s="40"/>
      <c r="AC42" s="40"/>
      <c r="AE42" s="16"/>
      <c r="AH42" s="54"/>
      <c r="AI42" s="54"/>
      <c r="AJ42" s="54" t="s">
        <v>52</v>
      </c>
      <c r="AK42" s="54"/>
      <c r="AL42" s="54"/>
      <c r="AM42" s="54"/>
      <c r="AN42" s="54"/>
      <c r="AO42" s="54"/>
      <c r="AP42" s="164"/>
      <c r="AQ42" s="164"/>
      <c r="AR42" s="164"/>
      <c r="AS42" s="54"/>
      <c r="AT42" s="54"/>
      <c r="AU42" s="54"/>
      <c r="AV42" s="54"/>
      <c r="AW42" s="54"/>
      <c r="AX42" s="54"/>
      <c r="AY42" s="54"/>
      <c r="AZ42" s="54"/>
      <c r="BA42" s="54"/>
    </row>
    <row r="43" spans="2:53" ht="12" customHeight="1" thickBot="1" x14ac:dyDescent="0.25">
      <c r="B43" s="15"/>
      <c r="C43" s="1" t="s">
        <v>98</v>
      </c>
      <c r="I43" s="77">
        <v>1</v>
      </c>
      <c r="J43" s="3" t="s">
        <v>48</v>
      </c>
      <c r="K43" s="23" t="s">
        <v>18</v>
      </c>
      <c r="L43" s="16"/>
      <c r="M43" s="3"/>
      <c r="N43" s="15"/>
      <c r="AE43" s="16"/>
      <c r="AH43" s="54"/>
      <c r="AI43" s="54"/>
      <c r="AJ43" s="56">
        <f>SUM(AL22:AL26)</f>
        <v>196156.5</v>
      </c>
      <c r="AK43" s="54"/>
      <c r="AL43" s="54"/>
      <c r="AM43" s="54"/>
      <c r="AN43" s="54"/>
      <c r="AO43" s="54"/>
      <c r="AP43" s="164"/>
      <c r="AQ43" s="164"/>
      <c r="AR43" s="164"/>
      <c r="AS43" s="54"/>
      <c r="AT43" s="54"/>
      <c r="AU43" s="54"/>
      <c r="AV43" s="54"/>
      <c r="AW43" s="54"/>
      <c r="AX43" s="54"/>
      <c r="AY43" s="54"/>
      <c r="AZ43" s="54"/>
      <c r="BA43" s="54"/>
    </row>
    <row r="44" spans="2:53" ht="12" customHeight="1" x14ac:dyDescent="0.2">
      <c r="B44" s="15"/>
      <c r="L44" s="16"/>
      <c r="N44" s="15"/>
      <c r="AE44" s="16"/>
      <c r="AH44" s="54"/>
      <c r="AI44" s="54"/>
      <c r="AJ44" s="54"/>
      <c r="AK44" s="54"/>
      <c r="AL44" s="54"/>
      <c r="AM44" s="54"/>
      <c r="AN44" s="54"/>
      <c r="AO44" s="54"/>
      <c r="AP44" s="164"/>
      <c r="AQ44" s="164"/>
      <c r="AR44" s="164"/>
      <c r="AS44" s="54"/>
      <c r="AT44" s="54"/>
      <c r="AU44" s="54"/>
      <c r="AV44" s="54"/>
      <c r="AW44" s="54"/>
      <c r="AX44" s="54"/>
      <c r="AY44" s="54"/>
      <c r="AZ44" s="54"/>
      <c r="BA44" s="54"/>
    </row>
    <row r="45" spans="2:53" x14ac:dyDescent="0.2">
      <c r="B45" s="15"/>
      <c r="C45" s="1" t="s">
        <v>53</v>
      </c>
      <c r="I45" s="77">
        <v>1850</v>
      </c>
      <c r="J45" s="3" t="s">
        <v>54</v>
      </c>
      <c r="L45" s="16"/>
      <c r="N45" s="15"/>
      <c r="AE45" s="16"/>
      <c r="AH45" s="54"/>
      <c r="AI45" s="54"/>
      <c r="AJ45" s="54" t="s">
        <v>55</v>
      </c>
      <c r="AK45" s="54"/>
      <c r="AL45" s="54"/>
      <c r="AM45" s="54"/>
      <c r="AN45" s="54"/>
      <c r="AO45" s="54"/>
      <c r="AP45" s="164"/>
      <c r="AQ45" s="164"/>
      <c r="AR45" s="164"/>
      <c r="AS45" s="54"/>
      <c r="AT45" s="54"/>
      <c r="AU45" s="54"/>
      <c r="AV45" s="54"/>
      <c r="AW45" s="54"/>
      <c r="AX45" s="54"/>
      <c r="AY45" s="54"/>
      <c r="AZ45" s="54"/>
      <c r="BA45" s="54"/>
    </row>
    <row r="46" spans="2:53" x14ac:dyDescent="0.2">
      <c r="B46" s="15"/>
      <c r="C46" s="1" t="s">
        <v>56</v>
      </c>
      <c r="I46" s="77">
        <v>182</v>
      </c>
      <c r="J46" s="3" t="s">
        <v>54</v>
      </c>
      <c r="L46" s="16"/>
      <c r="N46" s="15"/>
      <c r="AE46" s="16"/>
      <c r="AH46" s="54"/>
      <c r="AI46" s="54"/>
      <c r="AJ46" s="56">
        <f>SUM(AL27:AL35)</f>
        <v>175989</v>
      </c>
      <c r="AK46" s="54"/>
      <c r="AL46" s="54"/>
      <c r="AM46" s="54"/>
      <c r="AN46" s="54"/>
      <c r="AO46" s="54"/>
      <c r="AP46" s="164"/>
      <c r="AQ46" s="164"/>
      <c r="AR46" s="164"/>
      <c r="AS46" s="54"/>
      <c r="AT46" s="54"/>
      <c r="AU46" s="54"/>
      <c r="AV46" s="54"/>
      <c r="AW46" s="54"/>
      <c r="AX46" s="54"/>
      <c r="AY46" s="54"/>
      <c r="AZ46" s="54"/>
      <c r="BA46" s="54"/>
    </row>
    <row r="47" spans="2:53" x14ac:dyDescent="0.2">
      <c r="B47" s="15"/>
      <c r="C47" s="1" t="s">
        <v>57</v>
      </c>
      <c r="I47" s="77">
        <v>0</v>
      </c>
      <c r="J47" s="3" t="s">
        <v>54</v>
      </c>
      <c r="L47" s="16"/>
      <c r="N47" s="15"/>
      <c r="AE47" s="16"/>
      <c r="AH47" s="54"/>
      <c r="AI47" s="54"/>
      <c r="AJ47" s="54"/>
      <c r="AK47" s="54"/>
      <c r="AL47" s="54"/>
      <c r="AM47" s="54"/>
      <c r="AN47" s="54"/>
      <c r="AO47" s="54"/>
      <c r="AP47" s="164"/>
      <c r="AQ47" s="164"/>
      <c r="AR47" s="164"/>
      <c r="AS47" s="54"/>
      <c r="AT47" s="54"/>
      <c r="AU47" s="54"/>
      <c r="AV47" s="54"/>
      <c r="AW47" s="54"/>
      <c r="AX47" s="54"/>
      <c r="AY47" s="54"/>
      <c r="AZ47" s="54"/>
      <c r="BA47" s="54"/>
    </row>
    <row r="48" spans="2:53" x14ac:dyDescent="0.2">
      <c r="B48" s="15"/>
      <c r="C48" s="1" t="s">
        <v>58</v>
      </c>
      <c r="I48" s="77">
        <v>240</v>
      </c>
      <c r="J48" s="3" t="s">
        <v>54</v>
      </c>
      <c r="L48" s="16"/>
      <c r="N48" s="15"/>
      <c r="AE48" s="16"/>
      <c r="AH48" s="54"/>
      <c r="AI48" s="54"/>
      <c r="AJ48" s="54"/>
      <c r="AK48" s="54"/>
      <c r="AL48" s="54"/>
      <c r="AM48" s="54"/>
      <c r="AN48" s="54"/>
      <c r="AO48" s="54"/>
      <c r="AP48" s="164"/>
      <c r="AQ48" s="164"/>
      <c r="AR48" s="164"/>
      <c r="AS48" s="54"/>
      <c r="AT48" s="54"/>
      <c r="AU48" s="54"/>
      <c r="AV48" s="54"/>
      <c r="AW48" s="54"/>
      <c r="AX48" s="54"/>
      <c r="AY48" s="54"/>
      <c r="AZ48" s="54"/>
      <c r="BA48" s="54"/>
    </row>
    <row r="49" spans="2:53" x14ac:dyDescent="0.2">
      <c r="B49" s="15"/>
      <c r="I49" s="7"/>
      <c r="J49" s="3"/>
      <c r="L49" s="16"/>
      <c r="N49" s="15"/>
      <c r="AE49" s="16"/>
      <c r="AH49" s="54"/>
      <c r="AI49" s="54"/>
      <c r="AJ49" s="54"/>
      <c r="AK49" s="54"/>
      <c r="AL49" s="54"/>
      <c r="AM49" s="54"/>
      <c r="AN49" s="54"/>
      <c r="AO49" s="54"/>
      <c r="AP49" s="164"/>
      <c r="AQ49" s="164"/>
      <c r="AR49" s="164"/>
      <c r="AS49" s="54"/>
      <c r="AT49" s="54"/>
      <c r="AU49" s="54"/>
      <c r="AV49" s="54"/>
      <c r="AW49" s="54"/>
      <c r="AX49" s="54"/>
      <c r="AY49" s="54"/>
      <c r="AZ49" s="54"/>
      <c r="BA49" s="54"/>
    </row>
    <row r="50" spans="2:53" ht="10.95" customHeight="1" thickBot="1" x14ac:dyDescent="0.25">
      <c r="B50" s="15"/>
      <c r="C50" s="1" t="s">
        <v>59</v>
      </c>
      <c r="I50" s="7"/>
      <c r="J50" s="3"/>
      <c r="L50" s="16"/>
      <c r="N50" s="15"/>
      <c r="AE50" s="16"/>
      <c r="AH50" s="54"/>
      <c r="AI50" s="54"/>
      <c r="AJ50" s="54"/>
      <c r="AK50" s="54"/>
      <c r="AL50" s="54"/>
      <c r="AM50" s="54"/>
      <c r="AN50" s="54"/>
      <c r="AO50" s="54"/>
      <c r="AP50" s="164"/>
      <c r="AQ50" s="164"/>
      <c r="AR50" s="164"/>
      <c r="AS50" s="54"/>
      <c r="AT50" s="54"/>
      <c r="AU50" s="54"/>
      <c r="AV50" s="54"/>
      <c r="AW50" s="54"/>
      <c r="AX50" s="54"/>
      <c r="AY50" s="54"/>
      <c r="AZ50" s="54"/>
      <c r="BA50" s="54"/>
    </row>
    <row r="51" spans="2:53" ht="12" thickBot="1" x14ac:dyDescent="0.25">
      <c r="B51" s="15"/>
      <c r="C51" s="1" t="s">
        <v>60</v>
      </c>
      <c r="G51" s="248" t="s">
        <v>61</v>
      </c>
      <c r="H51" s="248"/>
      <c r="I51" s="248"/>
      <c r="J51" s="3"/>
      <c r="K51" s="23" t="s">
        <v>18</v>
      </c>
      <c r="L51" s="16"/>
      <c r="N51" s="15"/>
      <c r="AE51" s="16"/>
      <c r="AH51" s="54"/>
      <c r="AI51" s="54"/>
      <c r="AJ51" s="54"/>
      <c r="AK51" s="54"/>
      <c r="AL51" s="54"/>
      <c r="AM51" s="54"/>
      <c r="AN51" s="54"/>
      <c r="AO51" s="54"/>
      <c r="AP51" s="164"/>
      <c r="AQ51" s="164"/>
      <c r="AR51" s="164"/>
      <c r="AS51" s="54"/>
      <c r="AT51" s="54"/>
      <c r="AU51" s="54"/>
      <c r="AV51" s="54"/>
      <c r="AW51" s="54"/>
      <c r="AX51" s="54"/>
      <c r="AY51" s="54"/>
      <c r="AZ51" s="54"/>
      <c r="BA51" s="54"/>
    </row>
    <row r="52" spans="2:53" x14ac:dyDescent="0.2">
      <c r="B52" s="15"/>
      <c r="D52" s="1" t="str">
        <f>IF(G51="Baserad på antal tågresor","Avdrag/resa (ToR)",IF(G51="Baserad på kostnad för tågresor","Procentsats på kostnad"," "))</f>
        <v>Procentsats på kostnad</v>
      </c>
      <c r="G52" s="78">
        <v>5</v>
      </c>
      <c r="H52" s="1" t="str">
        <f>IF(G51="Baserad på antal tågresor","kr",IF(G51="Baserad på kostnad för tågresor","%"," "))</f>
        <v>%</v>
      </c>
      <c r="I52" s="7"/>
      <c r="J52" s="3"/>
      <c r="L52" s="16"/>
      <c r="N52" s="15"/>
      <c r="AE52" s="16"/>
      <c r="AH52" s="54"/>
      <c r="AI52" s="54"/>
      <c r="AJ52" s="54"/>
      <c r="AK52" s="54"/>
      <c r="AL52" s="54"/>
      <c r="AM52" s="54"/>
      <c r="AN52" s="54"/>
      <c r="AO52" s="54"/>
      <c r="AP52" s="164"/>
      <c r="AQ52" s="164"/>
      <c r="AR52" s="164"/>
      <c r="AS52" s="54"/>
      <c r="AT52" s="54"/>
      <c r="AU52" s="54"/>
      <c r="AV52" s="54"/>
      <c r="AW52" s="54"/>
      <c r="AX52" s="54"/>
      <c r="AY52" s="54"/>
      <c r="AZ52" s="54"/>
      <c r="BA52" s="54"/>
    </row>
    <row r="53" spans="2:53" x14ac:dyDescent="0.2">
      <c r="B53" s="15"/>
      <c r="I53" s="7"/>
      <c r="J53" s="3"/>
      <c r="L53" s="16"/>
      <c r="N53" s="15"/>
      <c r="AE53" s="16"/>
      <c r="AH53" s="54"/>
      <c r="AI53" s="54"/>
      <c r="AJ53" s="54"/>
      <c r="AK53" s="54"/>
      <c r="AL53" s="54"/>
      <c r="AM53" s="54"/>
      <c r="AN53" s="54"/>
      <c r="AO53" s="54"/>
      <c r="AP53" s="164"/>
      <c r="AQ53" s="164"/>
      <c r="AR53" s="164"/>
      <c r="AS53" s="54"/>
      <c r="AT53" s="54"/>
      <c r="AU53" s="54"/>
      <c r="AV53" s="54"/>
      <c r="AW53" s="54"/>
      <c r="AX53" s="54"/>
      <c r="AY53" s="54"/>
      <c r="AZ53" s="54"/>
      <c r="BA53" s="54"/>
    </row>
    <row r="54" spans="2:53" x14ac:dyDescent="0.2">
      <c r="B54" s="15"/>
      <c r="L54" s="16"/>
      <c r="N54" s="15"/>
      <c r="AE54" s="16"/>
      <c r="AH54" s="54"/>
      <c r="AI54" s="54"/>
      <c r="AJ54" s="54"/>
      <c r="AK54" s="54"/>
      <c r="AL54" s="54"/>
      <c r="AM54" s="54"/>
      <c r="AN54" s="54"/>
      <c r="AO54" s="54"/>
      <c r="AP54" s="164"/>
      <c r="AQ54" s="164"/>
      <c r="AR54" s="164"/>
      <c r="AS54" s="54"/>
      <c r="AT54" s="54"/>
      <c r="AU54" s="54"/>
      <c r="AV54" s="54"/>
      <c r="AW54" s="54"/>
      <c r="AX54" s="54"/>
      <c r="AY54" s="54"/>
      <c r="AZ54" s="54"/>
      <c r="BA54" s="54"/>
    </row>
    <row r="55" spans="2:53" x14ac:dyDescent="0.2">
      <c r="B55" s="22" t="str">
        <f>IF(F32=0,"Fyll i värden för en typisk resa med bil (ej aktuell)","Fyll i värden för en typisk resa med bil")</f>
        <v>Fyll i värden för en typisk resa med bil</v>
      </c>
      <c r="L55" s="16"/>
      <c r="N55" s="15"/>
      <c r="AE55" s="16"/>
      <c r="AH55" s="54"/>
      <c r="AI55" s="54"/>
      <c r="AJ55" s="54"/>
      <c r="AK55" s="54"/>
      <c r="AL55" s="54"/>
      <c r="AM55" s="54"/>
      <c r="AN55" s="54"/>
      <c r="AO55" s="54"/>
      <c r="AP55" s="164"/>
      <c r="AQ55" s="164"/>
      <c r="AR55" s="164"/>
      <c r="AS55" s="54"/>
      <c r="AT55" s="54"/>
      <c r="AU55" s="54"/>
      <c r="AV55" s="54"/>
      <c r="AW55" s="54"/>
      <c r="AX55" s="54"/>
      <c r="AY55" s="54"/>
      <c r="AZ55" s="54"/>
      <c r="BA55" s="54"/>
    </row>
    <row r="56" spans="2:53" ht="12" thickBot="1" x14ac:dyDescent="0.25">
      <c r="B56" s="15"/>
      <c r="C56" s="1" t="s">
        <v>62</v>
      </c>
      <c r="I56" s="77">
        <v>13</v>
      </c>
      <c r="J56" s="8" t="s">
        <v>48</v>
      </c>
      <c r="L56" s="16"/>
      <c r="N56" s="15"/>
      <c r="AE56" s="16"/>
      <c r="AH56" s="54"/>
      <c r="AI56" s="54"/>
      <c r="AJ56" s="54"/>
      <c r="AK56" s="54"/>
      <c r="AL56" s="54"/>
      <c r="AM56" s="54"/>
      <c r="AN56" s="54"/>
      <c r="AO56" s="54"/>
      <c r="AP56" s="164"/>
      <c r="AQ56" s="164"/>
      <c r="AR56" s="164"/>
      <c r="AS56" s="54"/>
      <c r="AT56" s="54"/>
      <c r="AU56" s="54"/>
      <c r="AV56" s="54"/>
      <c r="AW56" s="54"/>
      <c r="AX56" s="54"/>
      <c r="AY56" s="54"/>
      <c r="AZ56" s="54"/>
      <c r="BA56" s="54"/>
    </row>
    <row r="57" spans="2:53" ht="12" thickBot="1" x14ac:dyDescent="0.25">
      <c r="B57" s="15"/>
      <c r="C57" s="1" t="s">
        <v>63</v>
      </c>
      <c r="I57" s="77">
        <v>0</v>
      </c>
      <c r="J57" s="3" t="s">
        <v>50</v>
      </c>
      <c r="K57" s="23" t="s">
        <v>18</v>
      </c>
      <c r="L57" s="16"/>
      <c r="N57" s="15"/>
      <c r="AE57" s="16"/>
      <c r="AH57" s="54"/>
      <c r="AI57" s="54"/>
      <c r="AJ57" s="54"/>
      <c r="AK57" s="54"/>
      <c r="AL57" s="54"/>
      <c r="AM57" s="54"/>
      <c r="AN57" s="54"/>
      <c r="AO57" s="54"/>
      <c r="AP57" s="164"/>
      <c r="AQ57" s="164"/>
      <c r="AR57" s="164"/>
      <c r="AS57" s="54"/>
      <c r="AT57" s="54"/>
      <c r="AU57" s="54"/>
      <c r="AV57" s="54"/>
      <c r="AW57" s="54"/>
      <c r="AX57" s="54"/>
      <c r="AY57" s="54"/>
      <c r="AZ57" s="54"/>
      <c r="BA57" s="54"/>
    </row>
    <row r="58" spans="2:53" ht="12" thickBot="1" x14ac:dyDescent="0.25">
      <c r="B58" s="15"/>
      <c r="C58" s="1" t="s">
        <v>64</v>
      </c>
      <c r="E58" s="11"/>
      <c r="I58" s="77">
        <v>1</v>
      </c>
      <c r="J58" s="3" t="s">
        <v>48</v>
      </c>
      <c r="L58" s="16"/>
      <c r="N58" s="15"/>
      <c r="AE58" s="16"/>
      <c r="AH58" s="54"/>
      <c r="AI58" s="54"/>
      <c r="AJ58" s="54"/>
      <c r="AK58" s="54"/>
      <c r="AL58" s="54"/>
      <c r="AM58" s="54"/>
      <c r="AN58" s="54"/>
      <c r="AO58" s="54"/>
      <c r="AP58" s="164"/>
      <c r="AQ58" s="164"/>
      <c r="AR58" s="164"/>
      <c r="AS58" s="54"/>
      <c r="AT58" s="54"/>
      <c r="AU58" s="54"/>
      <c r="AV58" s="54"/>
      <c r="AW58" s="54"/>
      <c r="AX58" s="54"/>
      <c r="AY58" s="54"/>
      <c r="AZ58" s="54"/>
      <c r="BA58" s="54"/>
    </row>
    <row r="59" spans="2:53" ht="12" thickBot="1" x14ac:dyDescent="0.25">
      <c r="B59" s="15"/>
      <c r="C59" s="1" t="s">
        <v>98</v>
      </c>
      <c r="I59" s="77">
        <v>3</v>
      </c>
      <c r="J59" s="3" t="s">
        <v>48</v>
      </c>
      <c r="K59" s="23" t="s">
        <v>18</v>
      </c>
      <c r="L59" s="16"/>
      <c r="N59" s="15"/>
      <c r="AE59" s="16"/>
      <c r="AH59" s="54"/>
      <c r="AI59" s="54"/>
      <c r="AJ59" s="54"/>
      <c r="AK59" s="54"/>
      <c r="AL59" s="54"/>
      <c r="AM59" s="54"/>
      <c r="AN59" s="54"/>
      <c r="AO59" s="54"/>
      <c r="AP59" s="164"/>
      <c r="AQ59" s="164"/>
      <c r="AR59" s="164"/>
      <c r="AS59" s="54"/>
      <c r="AT59" s="54"/>
      <c r="AU59" s="54"/>
      <c r="AV59" s="54"/>
      <c r="AW59" s="54"/>
      <c r="AX59" s="54"/>
      <c r="AY59" s="54"/>
      <c r="AZ59" s="54"/>
      <c r="BA59" s="54"/>
    </row>
    <row r="60" spans="2:53" x14ac:dyDescent="0.2">
      <c r="B60" s="15"/>
      <c r="L60" s="16"/>
      <c r="N60" s="15"/>
      <c r="AE60" s="16"/>
      <c r="AH60" s="54"/>
      <c r="AI60" s="54"/>
      <c r="AJ60" s="54"/>
      <c r="AK60" s="54"/>
      <c r="AL60" s="54"/>
      <c r="AM60" s="54"/>
      <c r="AN60" s="54"/>
      <c r="AO60" s="54"/>
      <c r="AP60" s="164"/>
      <c r="AQ60" s="164"/>
      <c r="AR60" s="164"/>
      <c r="AS60" s="54"/>
      <c r="AT60" s="54"/>
      <c r="AU60" s="54"/>
      <c r="AV60" s="54"/>
      <c r="AW60" s="54"/>
      <c r="AX60" s="54"/>
      <c r="AY60" s="54"/>
      <c r="AZ60" s="54"/>
      <c r="BA60" s="54"/>
    </row>
    <row r="61" spans="2:53" x14ac:dyDescent="0.2">
      <c r="B61" s="15"/>
      <c r="C61" s="1" t="s">
        <v>65</v>
      </c>
      <c r="I61" s="77">
        <v>18.5</v>
      </c>
      <c r="J61" s="3" t="s">
        <v>54</v>
      </c>
      <c r="L61" s="16"/>
      <c r="N61" s="15"/>
      <c r="AE61" s="16"/>
      <c r="AH61" s="54"/>
      <c r="AI61" s="54"/>
      <c r="AJ61" s="54"/>
      <c r="AK61" s="54"/>
      <c r="AL61" s="54"/>
      <c r="AM61" s="54"/>
      <c r="AN61" s="54"/>
      <c r="AO61" s="54"/>
      <c r="AP61" s="164"/>
      <c r="AQ61" s="164"/>
      <c r="AR61" s="164"/>
      <c r="AS61" s="54"/>
      <c r="AT61" s="54"/>
      <c r="AU61" s="54"/>
      <c r="AV61" s="54"/>
      <c r="AW61" s="54"/>
      <c r="AX61" s="54"/>
      <c r="AY61" s="54"/>
      <c r="AZ61" s="54"/>
      <c r="BA61" s="54"/>
    </row>
    <row r="62" spans="2:53" x14ac:dyDescent="0.2">
      <c r="B62" s="15"/>
      <c r="C62" s="1" t="s">
        <v>66</v>
      </c>
      <c r="I62" s="77">
        <v>300</v>
      </c>
      <c r="J62" s="3" t="s">
        <v>54</v>
      </c>
      <c r="L62" s="16"/>
      <c r="N62" s="15"/>
      <c r="AE62" s="16"/>
      <c r="AH62" s="54"/>
      <c r="AI62" s="54"/>
      <c r="AJ62" s="54"/>
      <c r="AK62" s="54"/>
      <c r="AL62" s="54"/>
      <c r="AM62" s="54"/>
      <c r="AN62" s="54"/>
      <c r="AO62" s="54"/>
      <c r="AP62" s="164"/>
      <c r="AQ62" s="164"/>
      <c r="AR62" s="164"/>
      <c r="AS62" s="54"/>
      <c r="AT62" s="54"/>
      <c r="AU62" s="54"/>
      <c r="AV62" s="54"/>
      <c r="AW62" s="54"/>
      <c r="AX62" s="54"/>
      <c r="AY62" s="54"/>
      <c r="AZ62" s="54"/>
      <c r="BA62" s="54"/>
    </row>
    <row r="63" spans="2:53" x14ac:dyDescent="0.2">
      <c r="B63" s="15"/>
      <c r="C63" s="1" t="s">
        <v>57</v>
      </c>
      <c r="I63" s="77">
        <v>1000</v>
      </c>
      <c r="J63" s="3" t="s">
        <v>54</v>
      </c>
      <c r="L63" s="16"/>
      <c r="N63" s="15"/>
      <c r="AE63" s="16"/>
      <c r="AH63" s="54"/>
      <c r="AI63" s="54"/>
      <c r="AJ63" s="54"/>
      <c r="AK63" s="54"/>
      <c r="AL63" s="54"/>
      <c r="AM63" s="54"/>
      <c r="AN63" s="54"/>
      <c r="AO63" s="54"/>
      <c r="AP63" s="164"/>
      <c r="AQ63" s="164"/>
      <c r="AR63" s="164"/>
      <c r="AS63" s="54"/>
      <c r="AT63" s="54"/>
      <c r="AU63" s="54"/>
      <c r="AV63" s="54"/>
      <c r="AW63" s="54"/>
      <c r="AX63" s="54"/>
      <c r="AY63" s="54"/>
      <c r="AZ63" s="54"/>
      <c r="BA63" s="54"/>
    </row>
    <row r="64" spans="2:53" ht="12" customHeight="1" x14ac:dyDescent="0.2">
      <c r="B64" s="15"/>
      <c r="C64" s="1" t="s">
        <v>58</v>
      </c>
      <c r="I64" s="77">
        <v>240</v>
      </c>
      <c r="J64" s="3" t="s">
        <v>54</v>
      </c>
      <c r="L64" s="16"/>
      <c r="N64" s="15"/>
      <c r="AE64" s="16"/>
      <c r="AH64" s="54"/>
      <c r="AI64" s="54"/>
      <c r="AJ64" s="54"/>
      <c r="AK64" s="54"/>
      <c r="AL64" s="54"/>
      <c r="AM64" s="54"/>
      <c r="AN64" s="54"/>
      <c r="AO64" s="54"/>
      <c r="AP64" s="164"/>
      <c r="AQ64" s="164"/>
      <c r="AR64" s="164"/>
      <c r="AS64" s="54"/>
      <c r="AT64" s="54"/>
      <c r="AU64" s="54"/>
      <c r="AV64" s="54"/>
      <c r="AW64" s="54"/>
      <c r="AX64" s="54"/>
      <c r="AY64" s="54"/>
      <c r="AZ64" s="54"/>
      <c r="BA64" s="54"/>
    </row>
    <row r="65" spans="2:53" ht="12" customHeight="1" thickBot="1" x14ac:dyDescent="0.25">
      <c r="B65" s="15"/>
      <c r="I65" s="7"/>
      <c r="J65" s="3"/>
      <c r="L65" s="16"/>
      <c r="N65" s="15"/>
      <c r="AE65" s="16"/>
      <c r="AH65" s="54"/>
      <c r="AI65" s="54"/>
      <c r="AJ65" s="54"/>
      <c r="AK65" s="54"/>
      <c r="AL65" s="54"/>
      <c r="AM65" s="54"/>
      <c r="AN65" s="54"/>
      <c r="AO65" s="54"/>
      <c r="AP65" s="164"/>
      <c r="AQ65" s="164"/>
      <c r="AR65" s="164"/>
      <c r="AS65" s="54"/>
      <c r="AT65" s="54"/>
      <c r="AU65" s="54"/>
      <c r="AV65" s="54"/>
      <c r="AW65" s="54"/>
      <c r="AX65" s="54"/>
      <c r="AY65" s="54"/>
      <c r="AZ65" s="54"/>
      <c r="BA65" s="54"/>
    </row>
    <row r="66" spans="2:53" ht="12" thickBot="1" x14ac:dyDescent="0.25">
      <c r="B66" s="15"/>
      <c r="C66" s="1" t="s">
        <v>67</v>
      </c>
      <c r="I66" s="77">
        <v>5</v>
      </c>
      <c r="J66" s="3" t="s">
        <v>54</v>
      </c>
      <c r="K66" s="23" t="s">
        <v>18</v>
      </c>
      <c r="L66" s="16"/>
      <c r="N66" s="15"/>
      <c r="AE66" s="16"/>
      <c r="AH66" s="54"/>
      <c r="AI66" s="54"/>
      <c r="AJ66" s="54"/>
      <c r="AK66" s="54"/>
      <c r="AL66" s="54"/>
      <c r="AM66" s="54"/>
      <c r="AN66" s="54"/>
      <c r="AO66" s="54"/>
      <c r="AP66" s="164"/>
      <c r="AQ66" s="164"/>
      <c r="AR66" s="164"/>
      <c r="AS66" s="54"/>
      <c r="AT66" s="54"/>
      <c r="AU66" s="54"/>
      <c r="AV66" s="54"/>
      <c r="AW66" s="54"/>
      <c r="AX66" s="54"/>
      <c r="AY66" s="54"/>
      <c r="AZ66" s="54"/>
      <c r="BA66" s="54"/>
    </row>
    <row r="67" spans="2:53" ht="13.2" customHeight="1" x14ac:dyDescent="0.2">
      <c r="B67" s="15"/>
      <c r="L67" s="16"/>
      <c r="N67" s="15"/>
      <c r="AE67" s="16"/>
      <c r="AH67" s="54"/>
      <c r="AI67" s="54"/>
      <c r="AJ67" s="54"/>
      <c r="AK67" s="54"/>
      <c r="AL67" s="54"/>
      <c r="AM67" s="54"/>
      <c r="AN67" s="54"/>
      <c r="AO67" s="54"/>
      <c r="AP67" s="164"/>
      <c r="AQ67" s="164"/>
      <c r="AR67" s="164"/>
      <c r="AS67" s="54"/>
      <c r="AT67" s="54"/>
      <c r="AU67" s="54"/>
      <c r="AV67" s="54"/>
      <c r="AW67" s="54"/>
      <c r="AX67" s="54"/>
      <c r="AY67" s="54"/>
      <c r="AZ67" s="54"/>
      <c r="BA67" s="54"/>
    </row>
    <row r="68" spans="2:53" ht="10.95" customHeight="1" x14ac:dyDescent="0.2">
      <c r="B68" s="15"/>
      <c r="L68" s="16"/>
      <c r="N68" s="15"/>
      <c r="Y68" s="73"/>
      <c r="Z68" s="73"/>
      <c r="AA68" s="73"/>
      <c r="AB68" s="73"/>
      <c r="AC68" s="73"/>
      <c r="AD68" s="73"/>
      <c r="AE68" s="51"/>
      <c r="AH68" s="54"/>
      <c r="AI68" s="54"/>
      <c r="AJ68" s="54"/>
      <c r="AK68" s="54"/>
      <c r="AL68" s="54"/>
      <c r="AM68" s="54"/>
      <c r="AN68" s="54"/>
      <c r="AO68" s="54"/>
      <c r="AP68" s="164"/>
      <c r="AQ68" s="164"/>
      <c r="AR68" s="164"/>
      <c r="AS68" s="54"/>
      <c r="AT68" s="54"/>
      <c r="AU68" s="54"/>
      <c r="AV68" s="54"/>
      <c r="AW68" s="54"/>
      <c r="AX68" s="54"/>
      <c r="AY68" s="54"/>
      <c r="AZ68" s="54"/>
      <c r="BA68" s="54"/>
    </row>
    <row r="69" spans="2:53" ht="12.45" customHeight="1" x14ac:dyDescent="0.2">
      <c r="B69" s="22" t="str">
        <f>IF(F33=0,"Fyll i värden för en typisk resa med flyg (ej aktuell)","Fyll i värden för en typisk resa med flyg")</f>
        <v>Fyll i värden för en typisk resa med flyg</v>
      </c>
      <c r="L69" s="16"/>
      <c r="N69" s="17"/>
      <c r="O69" s="18"/>
      <c r="P69" s="18"/>
      <c r="Q69" s="18"/>
      <c r="R69" s="18"/>
      <c r="S69" s="18"/>
      <c r="T69" s="18"/>
      <c r="U69" s="18"/>
      <c r="V69" s="18"/>
      <c r="W69" s="18"/>
      <c r="X69" s="18"/>
      <c r="Y69" s="18"/>
      <c r="Z69" s="18"/>
      <c r="AA69" s="18"/>
      <c r="AB69" s="18"/>
      <c r="AC69" s="18"/>
      <c r="AD69" s="18"/>
      <c r="AE69" s="19"/>
      <c r="AH69" s="54"/>
      <c r="AI69" s="54"/>
      <c r="AJ69" s="54"/>
      <c r="AK69" s="54"/>
      <c r="AL69" s="54"/>
      <c r="AM69" s="54"/>
      <c r="AN69" s="54"/>
      <c r="AO69" s="54"/>
      <c r="AP69" s="164"/>
      <c r="AQ69" s="164"/>
      <c r="AR69" s="164"/>
      <c r="AS69" s="54"/>
      <c r="AT69" s="54"/>
      <c r="AU69" s="54"/>
      <c r="AV69" s="54"/>
      <c r="AW69" s="54"/>
      <c r="AX69" s="54"/>
      <c r="AY69" s="54"/>
      <c r="AZ69" s="54"/>
      <c r="BA69" s="54"/>
    </row>
    <row r="70" spans="2:53" ht="15" customHeight="1" thickBot="1" x14ac:dyDescent="0.25">
      <c r="B70" s="15"/>
      <c r="C70" s="1" t="s">
        <v>68</v>
      </c>
      <c r="I70" s="77">
        <v>2.5</v>
      </c>
      <c r="J70" s="8" t="s">
        <v>48</v>
      </c>
      <c r="L70" s="16"/>
      <c r="M70" s="4"/>
      <c r="N70" s="216" t="s">
        <v>69</v>
      </c>
      <c r="O70" s="216"/>
      <c r="P70" s="216"/>
      <c r="AH70" s="54"/>
      <c r="AI70" s="54"/>
      <c r="AJ70" s="54"/>
      <c r="AK70" s="54"/>
      <c r="AL70" s="54"/>
      <c r="AM70" s="54"/>
      <c r="AN70" s="54"/>
      <c r="AO70" s="54"/>
      <c r="AP70" s="164"/>
      <c r="AQ70" s="164"/>
      <c r="AR70" s="164"/>
      <c r="AS70" s="54"/>
      <c r="AT70" s="54"/>
      <c r="AU70" s="54"/>
      <c r="AV70" s="54"/>
      <c r="AW70" s="54"/>
      <c r="AX70" s="54"/>
      <c r="AY70" s="54"/>
      <c r="AZ70" s="54"/>
      <c r="BA70" s="54"/>
    </row>
    <row r="71" spans="2:53" ht="15" customHeight="1" thickBot="1" x14ac:dyDescent="0.25">
      <c r="B71" s="15"/>
      <c r="C71" s="1" t="s">
        <v>70</v>
      </c>
      <c r="I71" s="77">
        <v>50</v>
      </c>
      <c r="J71" s="3" t="s">
        <v>50</v>
      </c>
      <c r="K71" s="23" t="s">
        <v>18</v>
      </c>
      <c r="L71" s="16"/>
      <c r="N71" s="217"/>
      <c r="O71" s="217"/>
      <c r="P71" s="217"/>
      <c r="Q71" s="63"/>
      <c r="R71" s="63"/>
      <c r="S71" s="63"/>
      <c r="T71" s="63"/>
      <c r="U71" s="73"/>
      <c r="AH71" s="54"/>
      <c r="AI71" s="54"/>
      <c r="AJ71" s="54"/>
      <c r="AK71" s="54"/>
      <c r="AL71" s="54"/>
      <c r="AM71" s="54"/>
      <c r="AN71" s="54"/>
      <c r="AO71" s="54"/>
      <c r="AP71" s="164"/>
      <c r="AQ71" s="164"/>
      <c r="AR71" s="164"/>
      <c r="AS71" s="54"/>
      <c r="AT71" s="54"/>
      <c r="AU71" s="54"/>
      <c r="AV71" s="54"/>
      <c r="AW71" s="54"/>
      <c r="AX71" s="54"/>
      <c r="AY71" s="54"/>
      <c r="AZ71" s="54"/>
      <c r="BA71" s="54"/>
    </row>
    <row r="72" spans="2:53" ht="12" customHeight="1" thickBot="1" x14ac:dyDescent="0.25">
      <c r="B72" s="15"/>
      <c r="C72" s="1" t="s">
        <v>51</v>
      </c>
      <c r="I72" s="77">
        <v>3</v>
      </c>
      <c r="J72" s="3" t="s">
        <v>48</v>
      </c>
      <c r="K72" s="23" t="s">
        <v>18</v>
      </c>
      <c r="L72" s="16"/>
      <c r="N72" s="24"/>
      <c r="O72" s="13"/>
      <c r="P72" s="13"/>
      <c r="Q72" s="13"/>
      <c r="R72" s="218" t="s">
        <v>11</v>
      </c>
      <c r="S72" s="218"/>
      <c r="T72" s="218" t="s">
        <v>5</v>
      </c>
      <c r="U72" s="218"/>
      <c r="V72" s="218" t="s">
        <v>6</v>
      </c>
      <c r="W72" s="218"/>
      <c r="X72" s="218"/>
      <c r="Y72" s="218" t="s">
        <v>7</v>
      </c>
      <c r="Z72" s="218"/>
      <c r="AA72" s="218"/>
      <c r="AB72" s="184"/>
      <c r="AC72" s="184"/>
      <c r="AD72" s="226" t="s">
        <v>71</v>
      </c>
      <c r="AE72" s="66"/>
      <c r="AH72" s="54"/>
      <c r="AI72" s="54"/>
      <c r="AJ72" s="54"/>
      <c r="AK72" s="54"/>
      <c r="AL72" s="54"/>
      <c r="AM72" s="54"/>
      <c r="AN72" s="54"/>
      <c r="AO72" s="54"/>
      <c r="AP72" s="164"/>
      <c r="AQ72" s="164"/>
      <c r="AR72" s="164"/>
      <c r="AS72" s="54"/>
      <c r="AT72" s="54"/>
      <c r="AU72" s="54"/>
      <c r="AV72" s="54"/>
      <c r="AW72" s="54"/>
      <c r="AX72" s="54"/>
      <c r="AY72" s="54"/>
      <c r="AZ72" s="54"/>
      <c r="BA72" s="54"/>
    </row>
    <row r="73" spans="2:53" ht="12" thickBot="1" x14ac:dyDescent="0.25">
      <c r="B73" s="15"/>
      <c r="C73" s="1" t="s">
        <v>98</v>
      </c>
      <c r="I73" s="77">
        <v>2</v>
      </c>
      <c r="J73" s="3" t="s">
        <v>48</v>
      </c>
      <c r="K73" s="23" t="s">
        <v>18</v>
      </c>
      <c r="L73" s="16"/>
      <c r="N73" s="15"/>
      <c r="R73" s="219"/>
      <c r="S73" s="219"/>
      <c r="T73" s="219"/>
      <c r="U73" s="219"/>
      <c r="V73" s="219"/>
      <c r="W73" s="219"/>
      <c r="X73" s="219"/>
      <c r="Y73" s="219"/>
      <c r="Z73" s="219"/>
      <c r="AA73" s="219"/>
      <c r="AB73" s="185"/>
      <c r="AC73" s="185"/>
      <c r="AD73" s="227"/>
      <c r="AE73" s="52"/>
      <c r="AH73" s="75"/>
      <c r="AI73" s="54"/>
      <c r="AJ73" s="54"/>
      <c r="AK73" s="54"/>
      <c r="AL73" s="54"/>
      <c r="AM73" s="54"/>
      <c r="AN73" s="54"/>
      <c r="AO73" s="54"/>
      <c r="AP73" s="164"/>
      <c r="AQ73" s="164"/>
      <c r="AR73" s="164"/>
      <c r="AS73" s="54"/>
      <c r="AT73" s="54"/>
      <c r="AU73" s="54"/>
      <c r="AV73" s="54"/>
      <c r="AW73" s="54"/>
      <c r="AX73" s="54"/>
      <c r="AY73" s="54"/>
      <c r="AZ73" s="54"/>
      <c r="BA73" s="54"/>
    </row>
    <row r="74" spans="2:53" ht="15" customHeight="1" x14ac:dyDescent="0.2">
      <c r="B74" s="15"/>
      <c r="L74" s="16"/>
      <c r="N74" s="15"/>
      <c r="O74" s="179" t="s">
        <v>95</v>
      </c>
      <c r="R74" s="153"/>
      <c r="S74" s="153"/>
      <c r="T74" s="192">
        <f>L16*F31</f>
        <v>209975</v>
      </c>
      <c r="U74" s="193"/>
      <c r="V74" s="180"/>
      <c r="W74" s="192">
        <f>T16*F32</f>
        <v>46352.5</v>
      </c>
      <c r="X74" s="193"/>
      <c r="Y74" s="192">
        <f>AD16*F33</f>
        <v>94650</v>
      </c>
      <c r="Z74" s="193"/>
      <c r="AA74" s="193"/>
      <c r="AB74" s="58"/>
      <c r="AC74" s="194">
        <f>SUM(R74:AA74)</f>
        <v>350977.5</v>
      </c>
      <c r="AD74" s="194"/>
      <c r="AE74" s="52"/>
      <c r="AH74" s="75"/>
      <c r="AI74" s="54"/>
      <c r="AJ74" s="54"/>
      <c r="AK74" s="54"/>
      <c r="AL74" s="54"/>
      <c r="AM74" s="54"/>
      <c r="AN74" s="54"/>
      <c r="AO74" s="54"/>
      <c r="AP74" s="164"/>
      <c r="AQ74" s="164"/>
      <c r="AR74" s="164"/>
      <c r="AS74" s="54"/>
      <c r="AT74" s="54"/>
      <c r="AU74" s="54"/>
      <c r="AV74" s="54"/>
      <c r="AW74" s="54"/>
      <c r="AX74" s="54"/>
      <c r="AY74" s="54"/>
      <c r="AZ74" s="54"/>
      <c r="BA74" s="54"/>
    </row>
    <row r="75" spans="2:53" ht="13.95" customHeight="1" x14ac:dyDescent="0.2">
      <c r="B75" s="15"/>
      <c r="C75" s="1" t="s">
        <v>53</v>
      </c>
      <c r="I75" s="77">
        <v>2100</v>
      </c>
      <c r="J75" s="3" t="s">
        <v>54</v>
      </c>
      <c r="L75" s="16"/>
      <c r="N75" s="15"/>
      <c r="O75" s="111" t="s">
        <v>55</v>
      </c>
      <c r="P75" s="110"/>
      <c r="Q75" s="112"/>
      <c r="R75" s="236"/>
      <c r="S75" s="237"/>
      <c r="T75" s="234">
        <f>R36</f>
        <v>62992.5</v>
      </c>
      <c r="U75" s="235"/>
      <c r="V75" s="113"/>
      <c r="W75" s="234">
        <f>T36</f>
        <v>27811.5</v>
      </c>
      <c r="X75" s="235"/>
      <c r="Y75" s="234">
        <f>W36</f>
        <v>85185</v>
      </c>
      <c r="Z75" s="234"/>
      <c r="AA75" s="235"/>
      <c r="AB75" s="114"/>
      <c r="AC75" s="114"/>
      <c r="AD75" s="115">
        <f>SUM(R75:AA75)</f>
        <v>175989</v>
      </c>
      <c r="AE75" s="52"/>
      <c r="AF75" s="11"/>
      <c r="AH75" s="190"/>
      <c r="AI75" s="54"/>
      <c r="AJ75" s="54"/>
      <c r="AK75" s="54"/>
      <c r="AL75" s="54"/>
      <c r="AM75" s="54"/>
      <c r="AN75" s="54"/>
      <c r="AO75" s="54"/>
      <c r="AP75" s="164"/>
      <c r="AQ75" s="164"/>
      <c r="AR75" s="164"/>
      <c r="AS75" s="54"/>
      <c r="AT75" s="54"/>
      <c r="AU75" s="54"/>
      <c r="AV75" s="54"/>
      <c r="AW75" s="54"/>
      <c r="AX75" s="54"/>
      <c r="AY75" s="54"/>
      <c r="AZ75" s="54"/>
      <c r="BA75" s="54"/>
    </row>
    <row r="76" spans="2:53" ht="13.95" customHeight="1" x14ac:dyDescent="0.2">
      <c r="B76" s="15"/>
      <c r="C76" s="1" t="s">
        <v>56</v>
      </c>
      <c r="I76" s="77">
        <v>830</v>
      </c>
      <c r="J76" s="3" t="s">
        <v>54</v>
      </c>
      <c r="L76" s="16"/>
      <c r="N76" s="15"/>
      <c r="O76" s="116"/>
      <c r="P76" s="62"/>
      <c r="Q76" s="117"/>
      <c r="R76" s="220"/>
      <c r="S76" s="221"/>
      <c r="T76" s="118"/>
      <c r="U76" s="119"/>
      <c r="V76" s="120"/>
      <c r="W76" s="121"/>
      <c r="X76" s="122"/>
      <c r="Y76" s="121"/>
      <c r="Z76" s="118"/>
      <c r="AA76" s="123"/>
      <c r="AB76" s="124"/>
      <c r="AC76" s="124"/>
      <c r="AD76" s="125"/>
      <c r="AE76" s="53"/>
      <c r="AH76" s="76"/>
      <c r="AI76" s="54"/>
      <c r="AJ76" s="54"/>
      <c r="AK76" s="54"/>
      <c r="AL76" s="54"/>
      <c r="AM76" s="54"/>
      <c r="AN76" s="54"/>
      <c r="AO76" s="54"/>
      <c r="AP76" s="164"/>
      <c r="AQ76" s="164"/>
      <c r="AR76" s="164"/>
      <c r="AS76" s="54"/>
      <c r="AT76" s="54"/>
      <c r="AU76" s="54"/>
      <c r="AV76" s="54"/>
      <c r="AW76" s="54"/>
      <c r="AX76" s="54"/>
      <c r="AY76" s="54"/>
      <c r="AZ76" s="54"/>
      <c r="BA76" s="54"/>
    </row>
    <row r="77" spans="2:53" x14ac:dyDescent="0.2">
      <c r="B77" s="15"/>
      <c r="C77" s="1" t="s">
        <v>57</v>
      </c>
      <c r="I77" s="77">
        <v>0</v>
      </c>
      <c r="J77" s="3" t="s">
        <v>54</v>
      </c>
      <c r="L77" s="16"/>
      <c r="N77" s="15"/>
      <c r="O77" s="116" t="s">
        <v>96</v>
      </c>
      <c r="P77" s="62"/>
      <c r="Q77" s="117"/>
      <c r="R77" s="154"/>
      <c r="S77" s="155"/>
      <c r="T77" s="196"/>
      <c r="U77" s="197"/>
      <c r="V77" s="196">
        <f>T17*F32</f>
        <v>1050</v>
      </c>
      <c r="W77" s="198"/>
      <c r="X77" s="199"/>
      <c r="Y77" s="196">
        <f>AD17*F33</f>
        <v>10050</v>
      </c>
      <c r="Z77" s="200"/>
      <c r="AA77" s="197"/>
      <c r="AB77" s="201">
        <f>SUM(R77:AA77)</f>
        <v>11100</v>
      </c>
      <c r="AC77" s="202"/>
      <c r="AD77" s="202"/>
      <c r="AE77" s="49"/>
      <c r="AH77" s="54"/>
      <c r="AI77" s="54"/>
      <c r="AJ77" s="54"/>
      <c r="AK77" s="54"/>
      <c r="AL77" s="54"/>
      <c r="AM77" s="54"/>
      <c r="AN77" s="54"/>
      <c r="AO77" s="54"/>
      <c r="AP77" s="164"/>
      <c r="AQ77" s="164"/>
      <c r="AR77" s="164"/>
      <c r="AS77" s="54"/>
      <c r="AT77" s="54"/>
      <c r="AU77" s="54"/>
      <c r="AV77" s="54"/>
      <c r="AW77" s="54"/>
      <c r="AX77" s="54"/>
      <c r="AY77" s="54"/>
      <c r="AZ77" s="54"/>
      <c r="BA77" s="54"/>
    </row>
    <row r="78" spans="2:53" ht="13.8" customHeight="1" x14ac:dyDescent="0.2">
      <c r="B78" s="15"/>
      <c r="C78" s="1" t="s">
        <v>58</v>
      </c>
      <c r="I78" s="77">
        <v>240</v>
      </c>
      <c r="J78" s="3" t="s">
        <v>54</v>
      </c>
      <c r="L78" s="16"/>
      <c r="N78" s="15"/>
      <c r="O78" s="87" t="s">
        <v>72</v>
      </c>
      <c r="P78" s="109"/>
      <c r="Q78" s="126"/>
      <c r="R78" s="222"/>
      <c r="S78" s="223"/>
      <c r="T78" s="229"/>
      <c r="U78" s="230"/>
      <c r="V78" s="127"/>
      <c r="W78" s="231">
        <f>T40</f>
        <v>630</v>
      </c>
      <c r="X78" s="232"/>
      <c r="Y78" s="128"/>
      <c r="Z78" s="231">
        <f>W40</f>
        <v>9045</v>
      </c>
      <c r="AA78" s="230"/>
      <c r="AB78" s="128"/>
      <c r="AC78" s="128"/>
      <c r="AD78" s="129">
        <f>SUM(R78:AA78)</f>
        <v>9675</v>
      </c>
      <c r="AE78" s="49"/>
      <c r="AF78" s="3"/>
      <c r="AH78" s="54"/>
      <c r="AI78" s="56"/>
      <c r="AJ78" s="54"/>
      <c r="AK78" s="54"/>
      <c r="AL78" s="54"/>
      <c r="AM78" s="54"/>
      <c r="AN78" s="54"/>
      <c r="AO78" s="54"/>
      <c r="AP78" s="164"/>
      <c r="AQ78" s="164"/>
      <c r="AR78" s="164"/>
      <c r="AS78" s="54"/>
      <c r="AT78" s="54"/>
      <c r="AU78" s="54"/>
      <c r="AV78" s="54"/>
      <c r="AW78" s="54"/>
      <c r="AX78" s="54"/>
      <c r="AY78" s="54"/>
      <c r="AZ78" s="54"/>
      <c r="BA78" s="54"/>
    </row>
    <row r="79" spans="2:53" ht="14.7" customHeight="1" thickBot="1" x14ac:dyDescent="0.25">
      <c r="B79" s="15"/>
      <c r="I79" s="7"/>
      <c r="J79" s="3"/>
      <c r="L79" s="16"/>
      <c r="N79" s="15"/>
      <c r="O79" s="116"/>
      <c r="P79" s="116"/>
      <c r="Q79" s="70"/>
      <c r="R79" s="224"/>
      <c r="S79" s="225"/>
      <c r="T79" s="118"/>
      <c r="U79" s="119"/>
      <c r="V79" s="120"/>
      <c r="W79" s="118"/>
      <c r="X79" s="119"/>
      <c r="Y79" s="130"/>
      <c r="Z79" s="130"/>
      <c r="AA79" s="131"/>
      <c r="AB79" s="132"/>
      <c r="AC79" s="132"/>
      <c r="AD79" s="121"/>
      <c r="AE79" s="49"/>
      <c r="AF79" s="3"/>
      <c r="AH79" s="54"/>
      <c r="AI79" s="54"/>
      <c r="AJ79" s="54"/>
      <c r="AK79" s="54"/>
      <c r="AL79" s="54"/>
      <c r="AM79" s="54"/>
      <c r="AN79" s="54"/>
      <c r="AO79" s="54"/>
      <c r="AP79" s="164"/>
      <c r="AQ79" s="164"/>
      <c r="AR79" s="164"/>
      <c r="AS79" s="54"/>
      <c r="AT79" s="54"/>
      <c r="AU79" s="54"/>
      <c r="AV79" s="54"/>
      <c r="AW79" s="54"/>
      <c r="AX79" s="54"/>
      <c r="AY79" s="54"/>
      <c r="AZ79" s="54"/>
      <c r="BA79" s="54"/>
    </row>
    <row r="80" spans="2:53" ht="15" customHeight="1" thickBot="1" x14ac:dyDescent="0.25">
      <c r="B80" s="15"/>
      <c r="C80" s="1" t="s">
        <v>60</v>
      </c>
      <c r="G80" s="249" t="s">
        <v>73</v>
      </c>
      <c r="H80" s="249"/>
      <c r="I80" s="249"/>
      <c r="J80" s="3"/>
      <c r="K80" s="23" t="s">
        <v>18</v>
      </c>
      <c r="L80" s="16"/>
      <c r="N80" s="15"/>
      <c r="O80" s="133" t="s">
        <v>19</v>
      </c>
      <c r="P80" s="71"/>
      <c r="Q80" s="134"/>
      <c r="R80" s="238"/>
      <c r="S80" s="239"/>
      <c r="T80" s="203">
        <f>L16*F31*(1-R32)</f>
        <v>146982.5</v>
      </c>
      <c r="U80" s="204"/>
      <c r="V80" s="151"/>
      <c r="W80" s="233">
        <f>T16*F32*(1-T32)</f>
        <v>18541</v>
      </c>
      <c r="X80" s="204"/>
      <c r="Y80" s="135"/>
      <c r="Z80" s="233">
        <f>AD16*F33*(1-W32)</f>
        <v>9464.9999999999982</v>
      </c>
      <c r="AA80" s="204"/>
      <c r="AB80" s="159"/>
      <c r="AC80" s="159"/>
      <c r="AD80" s="136">
        <f>SUM(R80:AA80)</f>
        <v>174988.5</v>
      </c>
      <c r="AE80" s="49"/>
      <c r="AF80" s="72"/>
      <c r="AH80" s="54"/>
      <c r="AI80" s="54"/>
      <c r="AJ80" s="54"/>
      <c r="AK80" s="54"/>
      <c r="AL80" s="54"/>
      <c r="AM80" s="54"/>
      <c r="AN80" s="54"/>
      <c r="AO80" s="54"/>
      <c r="AP80" s="164"/>
      <c r="AQ80" s="164"/>
      <c r="AR80" s="164"/>
      <c r="AS80" s="54"/>
      <c r="AT80" s="54"/>
      <c r="AU80" s="54"/>
      <c r="AV80" s="54"/>
      <c r="AW80" s="54"/>
      <c r="AX80" s="54"/>
      <c r="AY80" s="54"/>
      <c r="AZ80" s="54"/>
      <c r="BA80" s="54"/>
    </row>
    <row r="81" spans="1:53" ht="15" customHeight="1" x14ac:dyDescent="0.2">
      <c r="B81" s="15"/>
      <c r="D81" s="1" t="str">
        <f>IF(G80="Baserad på antal flygresor","Avgift/resa (ToR)",IF(G80="Baserad på kostnad för flygresor","Procentsats på kostnad"," "))</f>
        <v>Avgift/resa (ToR)</v>
      </c>
      <c r="G81" s="78">
        <v>1000</v>
      </c>
      <c r="H81" s="1" t="str">
        <f>IF(G80="Baserad på antal flygresor","kr",IF(G80="Baserad på kostnad för flygresor","%"," "))</f>
        <v>kr</v>
      </c>
      <c r="I81" s="7"/>
      <c r="J81" s="3"/>
      <c r="L81" s="16"/>
      <c r="N81" s="15"/>
      <c r="O81" s="252" t="s">
        <v>97</v>
      </c>
      <c r="P81" s="252"/>
      <c r="Q81" s="253"/>
      <c r="R81" s="203">
        <f>G16*((F31*R32)+(F32*T32)+(W32*F33))</f>
        <v>21168</v>
      </c>
      <c r="S81" s="204"/>
      <c r="T81" s="137"/>
      <c r="U81" s="156"/>
      <c r="V81" s="151"/>
      <c r="W81" s="138"/>
      <c r="X81" s="156"/>
      <c r="Y81" s="135"/>
      <c r="Z81" s="135"/>
      <c r="AA81" s="152"/>
      <c r="AB81" s="159"/>
      <c r="AC81" s="159"/>
      <c r="AD81" s="138"/>
      <c r="AE81" s="16"/>
      <c r="AF81" s="72"/>
      <c r="AH81" s="54"/>
      <c r="AI81" s="54"/>
      <c r="AJ81" s="54"/>
      <c r="AK81" s="54"/>
      <c r="AL81" s="54"/>
      <c r="AM81" s="54"/>
      <c r="AN81" s="54"/>
      <c r="AO81" s="54"/>
      <c r="AP81" s="164"/>
      <c r="AQ81" s="164"/>
      <c r="AR81" s="164"/>
      <c r="AS81" s="54"/>
      <c r="AT81" s="54"/>
      <c r="AU81" s="54"/>
      <c r="AV81" s="54"/>
      <c r="AW81" s="54"/>
      <c r="AX81" s="54"/>
      <c r="AY81" s="54"/>
      <c r="AZ81" s="54"/>
      <c r="BA81" s="54"/>
    </row>
    <row r="82" spans="1:53" ht="14.7" customHeight="1" x14ac:dyDescent="0.2">
      <c r="B82" s="15"/>
      <c r="L82" s="16"/>
      <c r="N82" s="15"/>
      <c r="O82" s="271" t="s">
        <v>74</v>
      </c>
      <c r="P82" s="271"/>
      <c r="Q82" s="272"/>
      <c r="R82" s="205"/>
      <c r="S82" s="206"/>
      <c r="T82" s="139"/>
      <c r="U82" s="150"/>
      <c r="V82" s="140"/>
      <c r="W82" s="141"/>
      <c r="X82" s="142"/>
      <c r="Y82" s="143"/>
      <c r="Z82" s="143"/>
      <c r="AA82" s="144"/>
      <c r="AB82" s="136"/>
      <c r="AC82" s="136"/>
      <c r="AD82" s="145"/>
      <c r="AE82" s="16"/>
      <c r="AF82" s="72"/>
      <c r="AH82" s="54"/>
      <c r="AI82" s="54"/>
      <c r="AJ82" s="54"/>
      <c r="AK82" s="54"/>
      <c r="AL82" s="54"/>
      <c r="AM82" s="54"/>
      <c r="AN82" s="54"/>
      <c r="AO82" s="54"/>
      <c r="AP82" s="164"/>
      <c r="AQ82" s="164"/>
      <c r="AR82" s="164"/>
      <c r="AS82" s="54"/>
      <c r="AT82" s="54"/>
      <c r="AU82" s="54"/>
      <c r="AV82" s="54"/>
      <c r="AW82" s="54"/>
      <c r="AX82" s="54"/>
      <c r="AY82" s="54"/>
      <c r="AZ82" s="54"/>
      <c r="BA82" s="54"/>
    </row>
    <row r="83" spans="1:53" ht="15" customHeight="1" thickBot="1" x14ac:dyDescent="0.25">
      <c r="B83" s="22" t="s">
        <v>75</v>
      </c>
      <c r="K83" s="34"/>
      <c r="L83" s="16"/>
      <c r="M83" s="182"/>
      <c r="O83" s="271"/>
      <c r="P83" s="271"/>
      <c r="Q83" s="272"/>
      <c r="R83" s="203"/>
      <c r="S83" s="204"/>
      <c r="T83" s="145"/>
      <c r="U83" s="146"/>
      <c r="V83" s="140"/>
      <c r="W83" s="145"/>
      <c r="X83" s="146"/>
      <c r="Y83" s="145"/>
      <c r="Z83" s="145"/>
      <c r="AA83" s="146"/>
      <c r="AB83" s="145"/>
      <c r="AC83" s="145"/>
      <c r="AD83" s="147">
        <f>AD80+R81</f>
        <v>196156.5</v>
      </c>
      <c r="AE83" s="181"/>
      <c r="AF83" s="72"/>
      <c r="AH83" s="54"/>
      <c r="AI83" s="54"/>
      <c r="AJ83" s="54"/>
      <c r="AK83" s="54"/>
      <c r="AL83" s="54"/>
      <c r="AM83" s="54"/>
      <c r="AN83" s="54"/>
      <c r="AO83" s="54"/>
      <c r="AP83" s="164"/>
      <c r="AQ83" s="164"/>
      <c r="AR83" s="164"/>
      <c r="AS83" s="54"/>
      <c r="AT83" s="54"/>
      <c r="AU83" s="54"/>
      <c r="AV83" s="54"/>
      <c r="AW83" s="54"/>
      <c r="AX83" s="54"/>
      <c r="AY83" s="54"/>
      <c r="AZ83" s="54"/>
      <c r="BA83" s="54"/>
    </row>
    <row r="84" spans="1:53" ht="13.95" customHeight="1" thickBot="1" x14ac:dyDescent="0.25">
      <c r="B84" s="15"/>
      <c r="C84" s="1" t="s">
        <v>77</v>
      </c>
      <c r="I84" s="77">
        <v>40000</v>
      </c>
      <c r="J84" s="3" t="s">
        <v>54</v>
      </c>
      <c r="K84" s="23" t="s">
        <v>18</v>
      </c>
      <c r="L84" s="16"/>
      <c r="M84" s="183"/>
      <c r="N84" s="171"/>
      <c r="O84" s="67"/>
      <c r="P84" s="67"/>
      <c r="Q84" s="67"/>
      <c r="R84" s="68"/>
      <c r="S84" s="18"/>
      <c r="T84" s="18"/>
      <c r="U84" s="18"/>
      <c r="V84" s="69"/>
      <c r="W84" s="18"/>
      <c r="X84" s="18"/>
      <c r="Y84" s="18"/>
      <c r="Z84" s="18"/>
      <c r="AA84" s="18"/>
      <c r="AB84" s="18"/>
      <c r="AC84" s="18"/>
      <c r="AD84" s="18"/>
      <c r="AE84" s="19"/>
      <c r="AF84" s="30"/>
      <c r="AH84" s="54"/>
      <c r="AI84" s="54"/>
      <c r="AJ84" s="54"/>
      <c r="AK84" s="54"/>
      <c r="AL84" s="54"/>
      <c r="AM84" s="54"/>
      <c r="AN84" s="54"/>
      <c r="AO84" s="54"/>
      <c r="AP84" s="164"/>
      <c r="AQ84" s="164"/>
      <c r="AR84" s="164"/>
      <c r="AS84" s="54"/>
      <c r="AT84" s="54"/>
      <c r="AU84" s="54"/>
      <c r="AV84" s="54"/>
      <c r="AW84" s="54"/>
      <c r="AX84" s="54"/>
      <c r="AY84" s="54"/>
      <c r="AZ84" s="54"/>
      <c r="BA84" s="54"/>
    </row>
    <row r="85" spans="1:53" ht="12" customHeight="1" thickBot="1" x14ac:dyDescent="0.25">
      <c r="B85" s="15"/>
      <c r="C85" s="1" t="s">
        <v>78</v>
      </c>
      <c r="G85" s="11"/>
      <c r="I85" s="77">
        <v>240</v>
      </c>
      <c r="J85" s="3"/>
      <c r="K85" s="23" t="s">
        <v>18</v>
      </c>
      <c r="L85" s="16"/>
      <c r="M85" s="15"/>
      <c r="N85" s="13"/>
      <c r="R85" s="72"/>
      <c r="V85" s="42"/>
      <c r="AD85" s="3"/>
      <c r="AH85" s="54"/>
      <c r="AI85" s="54"/>
      <c r="AJ85" s="54"/>
      <c r="AK85" s="54"/>
      <c r="AL85" s="54"/>
      <c r="AM85" s="54"/>
      <c r="AN85" s="54"/>
      <c r="AO85" s="54"/>
      <c r="AP85" s="164"/>
      <c r="AQ85" s="164"/>
      <c r="AR85" s="164"/>
      <c r="AS85" s="54"/>
      <c r="AT85" s="54"/>
      <c r="AU85" s="54"/>
      <c r="AV85" s="54"/>
      <c r="AW85" s="54"/>
      <c r="AX85" s="54"/>
      <c r="AY85" s="54"/>
      <c r="AZ85" s="54"/>
      <c r="BA85" s="54"/>
    </row>
    <row r="86" spans="1:53" ht="12" thickBot="1" x14ac:dyDescent="0.25">
      <c r="B86" s="15"/>
      <c r="K86" s="33"/>
      <c r="L86" s="16"/>
      <c r="M86" s="172"/>
      <c r="N86" s="228" t="s">
        <v>76</v>
      </c>
      <c r="O86" s="228"/>
      <c r="P86" s="228"/>
      <c r="R86" s="72"/>
      <c r="V86" s="42"/>
      <c r="W86" s="42"/>
      <c r="X86" s="42"/>
      <c r="AF86" s="3"/>
      <c r="AH86" s="54"/>
      <c r="AI86" s="54"/>
      <c r="AJ86" s="54"/>
      <c r="AK86" s="54"/>
      <c r="AL86" s="54"/>
      <c r="AM86" s="54"/>
      <c r="AN86" s="54"/>
      <c r="AO86" s="54"/>
      <c r="AP86" s="164"/>
      <c r="AQ86" s="164"/>
      <c r="AR86" s="164"/>
      <c r="AS86" s="54"/>
      <c r="AT86" s="54"/>
      <c r="AU86" s="54"/>
      <c r="AV86" s="54"/>
      <c r="AW86" s="54"/>
      <c r="AX86" s="54"/>
      <c r="AY86" s="54"/>
      <c r="AZ86" s="54"/>
      <c r="BA86" s="54"/>
    </row>
    <row r="87" spans="1:53" ht="12" thickBot="1" x14ac:dyDescent="0.25">
      <c r="B87" s="15"/>
      <c r="C87" s="1" t="s">
        <v>80</v>
      </c>
      <c r="I87" s="77">
        <v>100000</v>
      </c>
      <c r="J87" s="3" t="s">
        <v>54</v>
      </c>
      <c r="K87" s="26"/>
      <c r="L87" s="16"/>
      <c r="M87" s="15"/>
      <c r="N87" s="228"/>
      <c r="O87" s="228"/>
      <c r="P87" s="228"/>
      <c r="T87" s="195"/>
      <c r="U87" s="195"/>
      <c r="AH87" s="54"/>
      <c r="AI87" s="54"/>
      <c r="AJ87" s="54"/>
      <c r="AK87" s="54"/>
      <c r="AL87" s="54"/>
      <c r="AM87" s="54"/>
      <c r="AN87" s="54"/>
      <c r="AO87" s="54"/>
      <c r="AP87" s="164"/>
      <c r="AQ87" s="164"/>
      <c r="AR87" s="164"/>
      <c r="AS87" s="54"/>
      <c r="AT87" s="54"/>
      <c r="AU87" s="54"/>
      <c r="AV87" s="54"/>
      <c r="AW87" s="54"/>
      <c r="AX87" s="54"/>
      <c r="AY87" s="54"/>
      <c r="AZ87" s="54"/>
      <c r="BA87" s="54"/>
    </row>
    <row r="88" spans="1:53" ht="12" customHeight="1" thickBot="1" x14ac:dyDescent="0.25">
      <c r="B88" s="15"/>
      <c r="C88" s="1" t="s">
        <v>81</v>
      </c>
      <c r="I88" s="77">
        <v>5</v>
      </c>
      <c r="J88" s="3" t="s">
        <v>82</v>
      </c>
      <c r="K88" s="26"/>
      <c r="L88" s="16"/>
      <c r="M88" s="15"/>
      <c r="N88" s="208" t="s">
        <v>79</v>
      </c>
      <c r="O88" s="209"/>
      <c r="P88" s="209"/>
      <c r="Q88" s="209"/>
      <c r="R88" s="209"/>
      <c r="S88" s="209"/>
      <c r="T88" s="209"/>
      <c r="U88" s="209"/>
      <c r="V88" s="209"/>
      <c r="W88" s="209"/>
      <c r="X88" s="209"/>
      <c r="Y88" s="209"/>
      <c r="Z88" s="209"/>
      <c r="AA88" s="209"/>
      <c r="AB88" s="209"/>
      <c r="AC88" s="209"/>
      <c r="AD88" s="209"/>
      <c r="AE88" s="210"/>
      <c r="AH88" s="54"/>
      <c r="AI88" s="54"/>
      <c r="AJ88" s="54"/>
      <c r="AK88" s="54"/>
      <c r="AL88" s="54"/>
      <c r="AM88" s="54"/>
      <c r="AN88" s="54"/>
      <c r="AO88" s="54"/>
      <c r="AP88" s="164"/>
      <c r="AQ88" s="164"/>
      <c r="AR88" s="164"/>
      <c r="AS88" s="54"/>
      <c r="AT88" s="54"/>
      <c r="AU88" s="54"/>
      <c r="AV88" s="54"/>
      <c r="AW88" s="54"/>
      <c r="AX88" s="54"/>
      <c r="AY88" s="54"/>
      <c r="AZ88" s="54"/>
      <c r="BA88" s="54"/>
    </row>
    <row r="89" spans="1:53" ht="12" thickBot="1" x14ac:dyDescent="0.25">
      <c r="B89" s="15"/>
      <c r="C89" s="1" t="s">
        <v>83</v>
      </c>
      <c r="I89" s="7"/>
      <c r="J89" s="3"/>
      <c r="L89" s="16"/>
      <c r="M89" s="15"/>
      <c r="N89" s="211"/>
      <c r="O89" s="207"/>
      <c r="P89" s="207"/>
      <c r="Q89" s="207"/>
      <c r="R89" s="207"/>
      <c r="S89" s="207"/>
      <c r="T89" s="207"/>
      <c r="U89" s="207"/>
      <c r="V89" s="207"/>
      <c r="W89" s="207"/>
      <c r="X89" s="207"/>
      <c r="Y89" s="207"/>
      <c r="Z89" s="207"/>
      <c r="AA89" s="207"/>
      <c r="AB89" s="207"/>
      <c r="AC89" s="207"/>
      <c r="AD89" s="207"/>
      <c r="AE89" s="212"/>
      <c r="AH89" s="65"/>
      <c r="AI89" s="54"/>
      <c r="AJ89" s="54"/>
      <c r="AK89" s="54"/>
      <c r="AL89" s="54"/>
      <c r="AM89" s="54"/>
      <c r="AN89" s="54"/>
      <c r="AO89" s="54"/>
      <c r="AP89" s="164"/>
      <c r="AQ89" s="164"/>
      <c r="AR89" s="164"/>
      <c r="AS89" s="54"/>
      <c r="AT89" s="54"/>
      <c r="AU89" s="54"/>
      <c r="AV89" s="54"/>
      <c r="AW89" s="54"/>
      <c r="AX89" s="54"/>
      <c r="AY89" s="54"/>
      <c r="AZ89" s="54"/>
      <c r="BA89" s="54"/>
    </row>
    <row r="90" spans="1:53" ht="12" thickBot="1" x14ac:dyDescent="0.25">
      <c r="B90" s="15"/>
      <c r="C90" s="1" t="s">
        <v>84</v>
      </c>
      <c r="I90" s="77">
        <v>20</v>
      </c>
      <c r="J90" s="3" t="s">
        <v>50</v>
      </c>
      <c r="K90" s="23" t="s">
        <v>18</v>
      </c>
      <c r="L90" s="16"/>
      <c r="M90" s="15"/>
      <c r="N90" s="211"/>
      <c r="O90" s="207"/>
      <c r="P90" s="207"/>
      <c r="Q90" s="207"/>
      <c r="R90" s="207"/>
      <c r="S90" s="207"/>
      <c r="T90" s="207"/>
      <c r="U90" s="207"/>
      <c r="V90" s="207"/>
      <c r="W90" s="207"/>
      <c r="X90" s="207"/>
      <c r="Y90" s="207"/>
      <c r="Z90" s="207"/>
      <c r="AA90" s="207"/>
      <c r="AB90" s="207"/>
      <c r="AC90" s="207"/>
      <c r="AD90" s="207"/>
      <c r="AE90" s="212"/>
      <c r="AI90" s="64"/>
      <c r="AJ90" s="54"/>
      <c r="AK90" s="54"/>
      <c r="AL90" s="54"/>
      <c r="AM90" s="54"/>
      <c r="AN90" s="54"/>
      <c r="AO90" s="54"/>
      <c r="AP90" s="164"/>
      <c r="AQ90" s="164"/>
      <c r="AR90" s="164"/>
      <c r="AS90" s="54"/>
      <c r="AT90" s="54"/>
      <c r="AU90" s="54"/>
      <c r="AV90" s="54"/>
      <c r="AW90" s="54"/>
      <c r="AX90" s="54"/>
      <c r="AY90" s="54"/>
      <c r="AZ90" s="54"/>
      <c r="BA90" s="54"/>
    </row>
    <row r="91" spans="1:53" ht="11.7" customHeight="1" x14ac:dyDescent="0.2">
      <c r="B91" s="79"/>
      <c r="K91" s="80"/>
      <c r="L91" s="81"/>
      <c r="M91" s="15"/>
      <c r="N91" s="211"/>
      <c r="O91" s="207"/>
      <c r="P91" s="207"/>
      <c r="Q91" s="207"/>
      <c r="R91" s="207"/>
      <c r="S91" s="207"/>
      <c r="T91" s="207"/>
      <c r="U91" s="207"/>
      <c r="V91" s="207"/>
      <c r="W91" s="207"/>
      <c r="X91" s="207"/>
      <c r="Y91" s="207"/>
      <c r="Z91" s="207"/>
      <c r="AA91" s="207"/>
      <c r="AB91" s="207"/>
      <c r="AC91" s="207"/>
      <c r="AD91" s="207"/>
      <c r="AE91" s="212"/>
      <c r="AI91" s="64"/>
      <c r="AJ91" s="54"/>
      <c r="AK91" s="54"/>
      <c r="AL91" s="54"/>
      <c r="AM91" s="54"/>
      <c r="AN91" s="54"/>
      <c r="AO91" s="54"/>
      <c r="AP91" s="164"/>
      <c r="AQ91" s="164"/>
      <c r="AR91" s="164"/>
      <c r="AS91" s="54"/>
      <c r="AT91" s="54"/>
      <c r="AU91" s="54"/>
      <c r="AV91" s="54"/>
      <c r="AW91" s="54"/>
      <c r="AX91" s="54"/>
      <c r="AY91" s="54"/>
      <c r="AZ91" s="54"/>
      <c r="BA91" s="54"/>
    </row>
    <row r="92" spans="1:53" x14ac:dyDescent="0.2">
      <c r="B92" s="15"/>
      <c r="C92" s="171"/>
      <c r="D92" s="171"/>
      <c r="E92" s="171"/>
      <c r="F92" s="171"/>
      <c r="G92" s="171"/>
      <c r="H92" s="171"/>
      <c r="I92" s="171"/>
      <c r="J92" s="171"/>
      <c r="K92" s="188"/>
      <c r="L92" s="16"/>
      <c r="M92" s="15"/>
      <c r="N92" s="211"/>
      <c r="O92" s="207"/>
      <c r="P92" s="207"/>
      <c r="Q92" s="207"/>
      <c r="R92" s="207"/>
      <c r="S92" s="207"/>
      <c r="T92" s="207"/>
      <c r="U92" s="207"/>
      <c r="V92" s="207"/>
      <c r="W92" s="207"/>
      <c r="X92" s="207"/>
      <c r="Y92" s="207"/>
      <c r="Z92" s="207"/>
      <c r="AA92" s="207"/>
      <c r="AB92" s="207"/>
      <c r="AC92" s="207"/>
      <c r="AD92" s="207"/>
      <c r="AE92" s="212"/>
      <c r="AI92" s="64"/>
      <c r="AJ92" s="54"/>
      <c r="AK92" s="54"/>
      <c r="AL92" s="54"/>
      <c r="AM92" s="54"/>
      <c r="AN92" s="54"/>
      <c r="AO92" s="54"/>
      <c r="AP92" s="164"/>
      <c r="AQ92" s="164"/>
      <c r="AR92" s="164"/>
      <c r="AS92" s="54"/>
      <c r="AT92" s="54"/>
      <c r="AU92" s="54"/>
      <c r="AV92" s="54"/>
      <c r="AW92" s="54"/>
      <c r="AX92" s="54"/>
      <c r="AY92" s="54"/>
      <c r="AZ92" s="54"/>
      <c r="BA92" s="54"/>
    </row>
    <row r="93" spans="1:53" ht="7.2" customHeight="1" x14ac:dyDescent="0.2">
      <c r="A93" s="16"/>
      <c r="B93" s="171"/>
      <c r="C93" s="174"/>
      <c r="D93" s="174"/>
      <c r="E93" s="174"/>
      <c r="F93" s="174"/>
      <c r="G93" s="174"/>
      <c r="H93" s="174"/>
      <c r="I93" s="174"/>
      <c r="J93" s="171"/>
      <c r="K93" s="171"/>
      <c r="L93" s="16"/>
      <c r="N93" s="211"/>
      <c r="O93" s="207"/>
      <c r="P93" s="207"/>
      <c r="Q93" s="207"/>
      <c r="R93" s="207"/>
      <c r="S93" s="207"/>
      <c r="T93" s="207"/>
      <c r="U93" s="207"/>
      <c r="V93" s="207"/>
      <c r="W93" s="207"/>
      <c r="X93" s="207"/>
      <c r="Y93" s="207"/>
      <c r="Z93" s="207"/>
      <c r="AA93" s="207"/>
      <c r="AB93" s="207"/>
      <c r="AC93" s="207"/>
      <c r="AD93" s="207"/>
      <c r="AE93" s="212"/>
      <c r="AI93" s="64"/>
      <c r="AJ93" s="54"/>
      <c r="AK93" s="54"/>
      <c r="AL93" s="54"/>
      <c r="AM93" s="54"/>
      <c r="AN93" s="54"/>
      <c r="AO93" s="54"/>
      <c r="AP93" s="164"/>
      <c r="AQ93" s="164"/>
      <c r="AR93" s="164"/>
      <c r="AS93" s="54"/>
      <c r="AT93" s="54"/>
      <c r="AU93" s="54"/>
      <c r="AV93" s="54"/>
      <c r="AW93" s="54"/>
      <c r="AX93" s="54"/>
      <c r="AY93" s="54"/>
      <c r="AZ93" s="54"/>
      <c r="BA93" s="54"/>
    </row>
    <row r="94" spans="1:53" ht="14.7" customHeight="1" x14ac:dyDescent="0.2">
      <c r="A94" s="16"/>
      <c r="B94" s="18"/>
      <c r="C94" s="18"/>
      <c r="D94" s="18"/>
      <c r="E94" s="189"/>
      <c r="F94" s="189"/>
      <c r="G94" s="189"/>
      <c r="H94" s="189"/>
      <c r="I94" s="189"/>
      <c r="J94" s="18"/>
      <c r="K94" s="18"/>
      <c r="L94" s="19"/>
      <c r="N94" s="213"/>
      <c r="O94" s="214"/>
      <c r="P94" s="214"/>
      <c r="Q94" s="214"/>
      <c r="R94" s="214"/>
      <c r="S94" s="214"/>
      <c r="T94" s="214"/>
      <c r="U94" s="214"/>
      <c r="V94" s="214"/>
      <c r="W94" s="214"/>
      <c r="X94" s="214"/>
      <c r="Y94" s="214"/>
      <c r="Z94" s="214"/>
      <c r="AA94" s="214"/>
      <c r="AB94" s="214"/>
      <c r="AC94" s="214"/>
      <c r="AD94" s="214"/>
      <c r="AE94" s="215"/>
      <c r="AI94" s="64"/>
      <c r="AJ94" s="54"/>
      <c r="AK94" s="54"/>
      <c r="AL94" s="54"/>
      <c r="AM94" s="54"/>
      <c r="AN94" s="54"/>
      <c r="AO94" s="54"/>
      <c r="AP94" s="164"/>
      <c r="AQ94" s="164"/>
      <c r="AR94" s="164"/>
      <c r="AS94" s="54"/>
      <c r="AT94" s="54"/>
      <c r="AU94" s="54"/>
      <c r="AV94" s="54"/>
      <c r="AW94" s="54"/>
      <c r="AX94" s="54"/>
      <c r="AY94" s="54"/>
      <c r="AZ94" s="54"/>
      <c r="BA94" s="54"/>
    </row>
    <row r="95" spans="1:53" ht="12" customHeight="1" x14ac:dyDescent="0.2">
      <c r="B95" s="171"/>
      <c r="C95" s="171"/>
      <c r="D95" s="171"/>
      <c r="E95" s="186"/>
      <c r="F95" s="186"/>
      <c r="G95" s="186"/>
      <c r="H95" s="186"/>
      <c r="I95" s="186"/>
      <c r="J95" s="186"/>
      <c r="K95" s="186"/>
      <c r="L95" s="186"/>
      <c r="N95" s="170"/>
      <c r="O95" s="170"/>
      <c r="P95" s="170"/>
      <c r="Q95" s="170"/>
      <c r="R95" s="170"/>
      <c r="S95" s="170"/>
      <c r="T95" s="170"/>
      <c r="U95" s="170"/>
      <c r="V95" s="170"/>
      <c r="W95" s="170"/>
      <c r="X95" s="170"/>
      <c r="Y95" s="170"/>
      <c r="Z95" s="170"/>
      <c r="AA95" s="170"/>
      <c r="AB95" s="170"/>
      <c r="AC95" s="170"/>
      <c r="AD95" s="170"/>
      <c r="AE95" s="170"/>
      <c r="AI95" s="64"/>
      <c r="AJ95" s="54"/>
      <c r="AK95" s="54"/>
      <c r="AL95" s="54"/>
      <c r="AM95" s="54"/>
      <c r="AN95" s="54"/>
      <c r="AO95" s="54"/>
      <c r="AP95" s="164"/>
      <c r="AQ95" s="164"/>
      <c r="AR95" s="164"/>
      <c r="AS95" s="54"/>
      <c r="AT95" s="54"/>
      <c r="AU95" s="54"/>
      <c r="AV95" s="54"/>
      <c r="AW95" s="54"/>
      <c r="AX95" s="54"/>
      <c r="AY95" s="54"/>
      <c r="AZ95" s="54"/>
      <c r="BA95" s="54"/>
    </row>
    <row r="96" spans="1:53" ht="9.6" customHeight="1" x14ac:dyDescent="0.2">
      <c r="A96" s="171"/>
      <c r="B96" s="171"/>
      <c r="C96" s="207"/>
      <c r="D96" s="207"/>
      <c r="E96" s="207"/>
      <c r="F96" s="207"/>
      <c r="G96" s="207"/>
      <c r="H96" s="207"/>
      <c r="I96" s="207"/>
      <c r="J96" s="207"/>
      <c r="K96" s="207"/>
      <c r="L96" s="207"/>
      <c r="M96" s="170"/>
      <c r="N96" s="170"/>
      <c r="O96" s="157"/>
      <c r="P96" s="157"/>
      <c r="Q96" s="157"/>
      <c r="R96" s="157"/>
      <c r="S96" s="157"/>
      <c r="T96" s="157"/>
      <c r="U96" s="157"/>
      <c r="V96" s="157"/>
      <c r="W96" s="157"/>
      <c r="X96" s="157"/>
      <c r="Y96" s="157"/>
      <c r="Z96" s="157"/>
      <c r="AA96" s="157"/>
      <c r="AB96" s="157"/>
      <c r="AC96" s="157"/>
      <c r="AD96" s="157"/>
      <c r="AI96" s="64"/>
      <c r="AJ96" s="54"/>
      <c r="AK96" s="54"/>
      <c r="AL96" s="54"/>
      <c r="AM96" s="54"/>
      <c r="AN96" s="54"/>
      <c r="AO96" s="54"/>
      <c r="AP96" s="164"/>
      <c r="AQ96" s="164"/>
      <c r="AR96" s="164"/>
      <c r="AS96" s="54"/>
      <c r="AT96" s="54"/>
      <c r="AU96" s="54"/>
      <c r="AV96" s="54"/>
      <c r="AW96" s="54"/>
      <c r="AX96" s="54"/>
      <c r="AY96" s="54"/>
      <c r="AZ96" s="54"/>
      <c r="BA96" s="54"/>
    </row>
    <row r="97" spans="1:53" ht="11.4" customHeight="1" x14ac:dyDescent="0.2">
      <c r="A97" s="171"/>
      <c r="B97" s="171"/>
      <c r="C97" s="207"/>
      <c r="D97" s="207"/>
      <c r="E97" s="207"/>
      <c r="F97" s="207"/>
      <c r="G97" s="207"/>
      <c r="H97" s="207"/>
      <c r="I97" s="207"/>
      <c r="J97" s="207"/>
      <c r="K97" s="207"/>
      <c r="L97" s="207"/>
      <c r="M97" s="170"/>
      <c r="N97" s="170"/>
      <c r="O97" s="157"/>
      <c r="P97" s="157"/>
      <c r="Q97" s="157"/>
      <c r="R97" s="157"/>
      <c r="S97" s="157"/>
      <c r="T97" s="157"/>
      <c r="U97" s="157"/>
      <c r="V97" s="157"/>
      <c r="W97" s="157"/>
      <c r="X97" s="157"/>
      <c r="Y97" s="157"/>
      <c r="Z97" s="157"/>
      <c r="AA97" s="157"/>
      <c r="AB97" s="157"/>
      <c r="AC97" s="157"/>
      <c r="AD97" s="157"/>
      <c r="AI97" s="64"/>
      <c r="AJ97" s="54"/>
      <c r="AK97" s="54"/>
      <c r="AL97" s="54"/>
      <c r="AM97" s="54"/>
      <c r="AN97" s="54"/>
      <c r="AO97" s="54"/>
      <c r="AP97" s="164"/>
      <c r="AQ97" s="164"/>
      <c r="AR97" s="164"/>
      <c r="AS97" s="54"/>
      <c r="AT97" s="54"/>
      <c r="AU97" s="54"/>
      <c r="AV97" s="54"/>
      <c r="AW97" s="54"/>
      <c r="AX97" s="54"/>
      <c r="AY97" s="54"/>
      <c r="AZ97" s="54"/>
      <c r="BA97" s="54"/>
    </row>
    <row r="98" spans="1:53" x14ac:dyDescent="0.2">
      <c r="A98" s="171"/>
      <c r="B98" s="171"/>
      <c r="C98" s="207"/>
      <c r="D98" s="207"/>
      <c r="E98" s="207"/>
      <c r="F98" s="207"/>
      <c r="G98" s="207"/>
      <c r="H98" s="207"/>
      <c r="I98" s="207"/>
      <c r="J98" s="207"/>
      <c r="K98" s="207"/>
      <c r="L98" s="207"/>
      <c r="M98" s="170"/>
      <c r="N98" s="170"/>
      <c r="O98" s="170"/>
      <c r="P98" s="170"/>
      <c r="Q98" s="170"/>
      <c r="R98" s="170"/>
      <c r="S98" s="170"/>
      <c r="T98" s="173"/>
      <c r="U98" s="27"/>
      <c r="V98" s="27"/>
      <c r="AE98" s="27"/>
    </row>
    <row r="99" spans="1:53" x14ac:dyDescent="0.2">
      <c r="A99" s="171"/>
      <c r="B99" s="171"/>
      <c r="C99" s="207"/>
      <c r="D99" s="207"/>
      <c r="E99" s="207"/>
      <c r="F99" s="207"/>
      <c r="G99" s="207"/>
      <c r="H99" s="207"/>
      <c r="I99" s="207"/>
      <c r="J99" s="207"/>
      <c r="K99" s="207"/>
      <c r="L99" s="207"/>
      <c r="M99" s="170"/>
      <c r="N99" s="170"/>
      <c r="O99" s="170"/>
      <c r="P99" s="170"/>
      <c r="Q99" s="170"/>
      <c r="R99" s="170"/>
      <c r="S99" s="170"/>
      <c r="T99" s="173"/>
      <c r="U99" s="27"/>
      <c r="V99" s="27"/>
      <c r="AE99" s="27"/>
    </row>
    <row r="100" spans="1:53" x14ac:dyDescent="0.2">
      <c r="A100" s="171"/>
      <c r="B100" s="171"/>
      <c r="C100" s="207"/>
      <c r="D100" s="207"/>
      <c r="E100" s="207"/>
      <c r="F100" s="207"/>
      <c r="G100" s="207"/>
      <c r="H100" s="207"/>
      <c r="I100" s="207"/>
      <c r="J100" s="207"/>
      <c r="K100" s="207"/>
      <c r="L100" s="207"/>
      <c r="M100" s="170"/>
      <c r="N100" s="170"/>
      <c r="O100" s="170"/>
      <c r="P100" s="170"/>
      <c r="Q100" s="170"/>
      <c r="R100" s="170"/>
      <c r="S100" s="170"/>
      <c r="T100" s="173"/>
      <c r="U100" s="27"/>
      <c r="V100" s="27"/>
      <c r="W100" s="157"/>
      <c r="X100" s="157"/>
      <c r="Y100" s="27"/>
      <c r="Z100" s="27"/>
      <c r="AD100" s="27"/>
      <c r="AE100" s="27"/>
    </row>
    <row r="101" spans="1:53" x14ac:dyDescent="0.2">
      <c r="A101" s="171"/>
      <c r="B101" s="187"/>
      <c r="C101" s="207"/>
      <c r="D101" s="207"/>
      <c r="E101" s="207"/>
      <c r="F101" s="207"/>
      <c r="G101" s="207"/>
      <c r="H101" s="207"/>
      <c r="I101" s="207"/>
      <c r="J101" s="207"/>
      <c r="K101" s="207"/>
      <c r="L101" s="207"/>
      <c r="M101" s="170"/>
      <c r="N101" s="170"/>
      <c r="O101" s="170"/>
      <c r="P101" s="170"/>
      <c r="Q101" s="170"/>
      <c r="R101" s="170"/>
      <c r="S101" s="170"/>
      <c r="T101" s="173"/>
      <c r="U101" s="27"/>
      <c r="V101" s="27"/>
      <c r="W101" s="27"/>
      <c r="X101" s="27"/>
      <c r="Y101" s="27"/>
      <c r="Z101" s="27"/>
      <c r="AD101" s="27"/>
    </row>
    <row r="102" spans="1:53" x14ac:dyDescent="0.2">
      <c r="A102" s="171"/>
      <c r="B102" s="171"/>
      <c r="C102" s="207"/>
      <c r="D102" s="207"/>
      <c r="E102" s="207"/>
      <c r="F102" s="207"/>
      <c r="G102" s="207"/>
      <c r="H102" s="207"/>
      <c r="I102" s="207"/>
      <c r="J102" s="207"/>
      <c r="K102" s="207"/>
      <c r="L102" s="207"/>
      <c r="M102" s="170"/>
      <c r="N102" s="170"/>
      <c r="O102" s="170"/>
      <c r="P102" s="170"/>
      <c r="Q102" s="170"/>
      <c r="R102" s="170"/>
      <c r="S102" s="170"/>
      <c r="T102" s="173"/>
      <c r="U102" s="27"/>
      <c r="V102" s="27"/>
      <c r="W102" s="27"/>
      <c r="X102" s="27"/>
      <c r="Y102" s="27"/>
      <c r="Z102" s="27"/>
      <c r="AD102" s="27"/>
      <c r="AF102" s="27"/>
    </row>
    <row r="103" spans="1:53" x14ac:dyDescent="0.2">
      <c r="A103" s="171"/>
      <c r="B103" s="171"/>
      <c r="C103" s="207"/>
      <c r="D103" s="207"/>
      <c r="E103" s="207"/>
      <c r="F103" s="207"/>
      <c r="G103" s="207"/>
      <c r="H103" s="207"/>
      <c r="I103" s="207"/>
      <c r="J103" s="207"/>
      <c r="K103" s="207"/>
      <c r="L103" s="207"/>
      <c r="M103" s="170"/>
      <c r="N103" s="170"/>
      <c r="O103" s="170"/>
      <c r="P103" s="170"/>
      <c r="Q103" s="170"/>
      <c r="R103" s="170"/>
      <c r="S103" s="170"/>
      <c r="T103" s="174"/>
      <c r="U103" s="4"/>
      <c r="V103" s="4"/>
      <c r="W103" s="27"/>
      <c r="X103" s="27"/>
      <c r="Y103" s="27"/>
      <c r="Z103" s="27"/>
      <c r="AB103" s="27"/>
      <c r="AC103" s="27"/>
      <c r="AE103" s="4"/>
      <c r="AF103" s="27"/>
    </row>
    <row r="104" spans="1:53" x14ac:dyDescent="0.2">
      <c r="B104" s="171"/>
      <c r="M104" s="171"/>
      <c r="N104" s="171"/>
      <c r="O104" s="170"/>
      <c r="P104" s="170"/>
      <c r="Q104" s="170"/>
      <c r="R104" s="170"/>
      <c r="S104" s="170"/>
      <c r="T104" s="175"/>
      <c r="U104" s="73"/>
      <c r="AF104" s="27"/>
    </row>
    <row r="105" spans="1:53" x14ac:dyDescent="0.2">
      <c r="M105" s="171"/>
      <c r="N105" s="171"/>
      <c r="O105" s="170"/>
      <c r="P105" s="170"/>
      <c r="Q105" s="170"/>
      <c r="R105" s="170"/>
      <c r="S105" s="170"/>
      <c r="T105" s="175"/>
      <c r="U105" s="73"/>
      <c r="W105" s="9"/>
      <c r="X105" s="9"/>
      <c r="AD105" s="50"/>
    </row>
    <row r="106" spans="1:53" x14ac:dyDescent="0.2">
      <c r="D106" s="2"/>
      <c r="M106" s="171"/>
      <c r="N106" s="171"/>
      <c r="O106" s="175"/>
      <c r="P106" s="175"/>
      <c r="Q106" s="175"/>
      <c r="R106" s="175"/>
      <c r="S106" s="175"/>
      <c r="T106" s="175"/>
      <c r="U106" s="7"/>
      <c r="AA106" s="241"/>
      <c r="AB106" s="241"/>
      <c r="AC106" s="72"/>
      <c r="AD106" s="57"/>
    </row>
    <row r="107" spans="1:53" x14ac:dyDescent="0.2">
      <c r="O107" s="171"/>
      <c r="P107" s="176"/>
      <c r="Q107" s="177"/>
      <c r="R107" s="178"/>
      <c r="S107" s="176"/>
      <c r="T107" s="177"/>
      <c r="U107" s="7"/>
      <c r="AA107" s="241"/>
      <c r="AB107" s="241"/>
      <c r="AC107" s="72"/>
      <c r="AD107" s="57"/>
      <c r="AF107" s="4"/>
    </row>
    <row r="108" spans="1:53" x14ac:dyDescent="0.2">
      <c r="D108" s="2"/>
      <c r="O108" s="171"/>
      <c r="P108" s="176"/>
      <c r="Q108" s="177"/>
      <c r="R108" s="178"/>
      <c r="S108" s="176"/>
      <c r="T108" s="177"/>
      <c r="U108" s="7"/>
      <c r="AA108" s="241"/>
      <c r="AB108" s="241"/>
      <c r="AC108" s="72"/>
      <c r="AD108" s="57"/>
    </row>
    <row r="109" spans="1:53" x14ac:dyDescent="0.2">
      <c r="P109" s="28"/>
      <c r="Q109" s="7"/>
      <c r="R109" s="58"/>
      <c r="S109" s="28"/>
      <c r="T109" s="7"/>
      <c r="U109" s="7"/>
      <c r="V109" s="42"/>
      <c r="W109" s="3"/>
      <c r="X109" s="3"/>
      <c r="Y109" s="3"/>
      <c r="AA109" s="242"/>
      <c r="AB109" s="242"/>
      <c r="AC109" s="44"/>
      <c r="AD109" s="59"/>
    </row>
    <row r="110" spans="1:53" x14ac:dyDescent="0.2">
      <c r="Q110" s="29"/>
      <c r="R110" s="60"/>
      <c r="S110" s="28"/>
      <c r="T110" s="7"/>
      <c r="U110" s="7"/>
      <c r="V110" s="42"/>
      <c r="W110" s="42"/>
      <c r="X110" s="42"/>
      <c r="AA110" s="243"/>
      <c r="AB110" s="243"/>
    </row>
    <row r="111" spans="1:53" x14ac:dyDescent="0.2">
      <c r="O111" s="3"/>
      <c r="P111" s="35"/>
      <c r="Q111" s="35"/>
      <c r="R111" s="61"/>
      <c r="S111" s="28"/>
      <c r="T111" s="7"/>
      <c r="U111" s="7"/>
      <c r="V111" s="42"/>
      <c r="Y111" s="20"/>
      <c r="Z111" s="20"/>
      <c r="AA111" s="241"/>
      <c r="AB111" s="241"/>
      <c r="AC111" s="72"/>
    </row>
    <row r="112" spans="1:53" x14ac:dyDescent="0.2">
      <c r="P112" s="28"/>
      <c r="Q112" s="7"/>
      <c r="R112" s="7"/>
      <c r="S112" s="28"/>
      <c r="T112" s="7"/>
      <c r="U112" s="7"/>
      <c r="V112" s="42"/>
      <c r="Y112" s="20"/>
      <c r="Z112" s="20"/>
      <c r="AA112" s="241"/>
      <c r="AB112" s="241"/>
      <c r="AC112" s="72"/>
    </row>
    <row r="113" spans="14:30" x14ac:dyDescent="0.2">
      <c r="O113" s="240"/>
      <c r="P113" s="240"/>
      <c r="Q113" s="240"/>
      <c r="R113" s="240"/>
      <c r="S113" s="240"/>
      <c r="T113" s="240"/>
      <c r="U113" s="7"/>
      <c r="V113" s="42"/>
      <c r="Y113" s="20"/>
      <c r="Z113" s="20"/>
      <c r="AA113" s="241"/>
      <c r="AB113" s="241"/>
      <c r="AC113" s="72"/>
    </row>
    <row r="114" spans="14:30" x14ac:dyDescent="0.2">
      <c r="O114" s="240"/>
      <c r="P114" s="240"/>
      <c r="Q114" s="240"/>
      <c r="R114" s="240"/>
      <c r="S114" s="240"/>
      <c r="T114" s="240"/>
      <c r="V114" s="42"/>
      <c r="W114" s="3"/>
      <c r="X114" s="3"/>
      <c r="Y114" s="20"/>
      <c r="Z114" s="20"/>
      <c r="AA114" s="242"/>
      <c r="AB114" s="242"/>
      <c r="AC114" s="44"/>
    </row>
    <row r="115" spans="14:30" x14ac:dyDescent="0.2">
      <c r="R115" s="72"/>
      <c r="V115" s="42"/>
    </row>
    <row r="116" spans="14:30" x14ac:dyDescent="0.2">
      <c r="R116" s="72"/>
      <c r="V116" s="42"/>
    </row>
    <row r="117" spans="14:30" x14ac:dyDescent="0.2">
      <c r="R117" s="72"/>
      <c r="V117" s="42"/>
      <c r="AD117" s="3"/>
    </row>
    <row r="118" spans="14:30" x14ac:dyDescent="0.2">
      <c r="R118" s="72"/>
      <c r="V118" s="42"/>
      <c r="W118" s="42"/>
      <c r="X118" s="42"/>
    </row>
    <row r="119" spans="14:30" x14ac:dyDescent="0.2">
      <c r="O119" s="3"/>
      <c r="P119" s="3"/>
      <c r="Q119" s="3"/>
      <c r="R119" s="44"/>
      <c r="W119" s="42"/>
      <c r="X119" s="42"/>
    </row>
    <row r="120" spans="14:30" x14ac:dyDescent="0.2">
      <c r="O120" s="3"/>
      <c r="P120" s="3"/>
      <c r="Q120" s="3"/>
      <c r="R120" s="44"/>
      <c r="W120" s="42"/>
      <c r="X120" s="42"/>
      <c r="Y120" s="43"/>
      <c r="Z120" s="43"/>
      <c r="AA120" s="20"/>
    </row>
    <row r="128" spans="14:30" x14ac:dyDescent="0.2">
      <c r="N128" s="5"/>
    </row>
    <row r="129" spans="9:32" x14ac:dyDescent="0.2">
      <c r="N129" s="5"/>
    </row>
    <row r="130" spans="9:32" x14ac:dyDescent="0.2">
      <c r="N130" s="5"/>
      <c r="O130" s="5"/>
      <c r="P130" s="5"/>
      <c r="Q130" s="5"/>
      <c r="R130" s="5"/>
      <c r="S130" s="5"/>
    </row>
    <row r="131" spans="9:32" x14ac:dyDescent="0.2">
      <c r="N131" s="5"/>
      <c r="O131" s="5"/>
      <c r="P131" s="5"/>
      <c r="Q131" s="5"/>
      <c r="R131" s="5"/>
      <c r="S131" s="5"/>
      <c r="AE131" s="4"/>
    </row>
    <row r="132" spans="9:32" x14ac:dyDescent="0.2">
      <c r="N132" s="5" t="s">
        <v>85</v>
      </c>
      <c r="O132" s="5"/>
      <c r="P132" s="5"/>
      <c r="Q132" s="5"/>
      <c r="R132" s="5"/>
      <c r="S132" s="5"/>
      <c r="AE132" s="4"/>
    </row>
    <row r="133" spans="9:32" x14ac:dyDescent="0.2">
      <c r="N133" s="5"/>
      <c r="O133" s="5"/>
      <c r="P133" s="5"/>
      <c r="Q133" s="5"/>
      <c r="R133" s="5"/>
      <c r="S133" s="5"/>
      <c r="T133" s="4"/>
      <c r="U133" s="4"/>
      <c r="V133" s="4"/>
      <c r="AD133" s="4"/>
      <c r="AE133" s="4"/>
    </row>
    <row r="134" spans="9:32" x14ac:dyDescent="0.2">
      <c r="N134" s="5"/>
      <c r="O134" s="5"/>
      <c r="P134" s="5"/>
      <c r="Q134" s="5"/>
      <c r="R134" s="5"/>
      <c r="S134" s="5"/>
      <c r="T134" s="4"/>
      <c r="U134" s="4"/>
      <c r="V134" s="4"/>
      <c r="AD134" s="4"/>
      <c r="AE134" s="4"/>
    </row>
    <row r="135" spans="9:32" x14ac:dyDescent="0.2">
      <c r="N135" s="5" t="s">
        <v>61</v>
      </c>
      <c r="O135" s="5"/>
      <c r="P135" s="5"/>
      <c r="Q135" s="5"/>
      <c r="R135" s="5"/>
      <c r="S135" s="5"/>
      <c r="T135" s="4"/>
      <c r="U135" s="4"/>
      <c r="V135" s="4"/>
      <c r="AD135" s="4"/>
      <c r="AE135" s="4"/>
      <c r="AF135" s="4"/>
    </row>
    <row r="136" spans="9:32" x14ac:dyDescent="0.2">
      <c r="N136" s="5" t="s">
        <v>86</v>
      </c>
      <c r="O136" s="5"/>
      <c r="P136" s="5"/>
      <c r="Q136" s="5"/>
      <c r="R136" s="5"/>
      <c r="S136" s="5"/>
      <c r="T136" s="4"/>
      <c r="U136" s="4"/>
      <c r="V136" s="4"/>
      <c r="W136" s="4"/>
      <c r="X136" s="4"/>
      <c r="Y136" s="4"/>
      <c r="Z136" s="4"/>
      <c r="AA136" s="4"/>
      <c r="AB136" s="4"/>
      <c r="AC136" s="4"/>
      <c r="AD136" s="4"/>
      <c r="AE136" s="5"/>
      <c r="AF136" s="4"/>
    </row>
    <row r="137" spans="9:32" x14ac:dyDescent="0.2">
      <c r="N137" s="5" t="s">
        <v>87</v>
      </c>
      <c r="O137" s="5"/>
      <c r="P137" s="5"/>
      <c r="Q137" s="5"/>
      <c r="R137" s="5"/>
      <c r="S137" s="5"/>
      <c r="T137" s="4"/>
      <c r="U137" s="4"/>
      <c r="V137" s="4"/>
      <c r="W137" s="4"/>
      <c r="X137" s="4"/>
      <c r="Y137" s="4"/>
      <c r="Z137" s="4"/>
      <c r="AA137" s="4"/>
      <c r="AB137" s="4"/>
      <c r="AC137" s="4"/>
      <c r="AD137" s="4"/>
      <c r="AE137" s="5"/>
      <c r="AF137" s="4"/>
    </row>
    <row r="138" spans="9:32" x14ac:dyDescent="0.2">
      <c r="N138" s="5"/>
      <c r="O138" s="5"/>
      <c r="P138" s="5"/>
      <c r="Q138" s="5"/>
      <c r="R138" s="5"/>
      <c r="S138" s="5"/>
      <c r="T138" s="5"/>
      <c r="U138" s="5"/>
      <c r="V138" s="5"/>
      <c r="W138" s="4"/>
      <c r="X138" s="4"/>
      <c r="Y138" s="4"/>
      <c r="Z138" s="4"/>
      <c r="AA138" s="4"/>
      <c r="AB138" s="4"/>
      <c r="AC138" s="4"/>
      <c r="AD138" s="5"/>
      <c r="AE138" s="5"/>
      <c r="AF138" s="4"/>
    </row>
    <row r="139" spans="9:32" x14ac:dyDescent="0.2">
      <c r="I139" s="5"/>
      <c r="J139" s="5"/>
      <c r="K139" s="45"/>
      <c r="L139" s="5"/>
      <c r="N139" s="5" t="s">
        <v>88</v>
      </c>
      <c r="O139" s="5"/>
      <c r="P139" s="5"/>
      <c r="Q139" s="5"/>
      <c r="R139" s="5"/>
      <c r="S139" s="5"/>
      <c r="T139" s="5"/>
      <c r="U139" s="5"/>
      <c r="V139" s="5"/>
      <c r="W139" s="4"/>
      <c r="X139" s="4"/>
      <c r="Y139" s="4"/>
      <c r="Z139" s="4"/>
      <c r="AA139" s="4"/>
      <c r="AB139" s="4"/>
      <c r="AC139" s="4"/>
      <c r="AD139" s="5"/>
      <c r="AE139" s="5"/>
      <c r="AF139" s="4"/>
    </row>
    <row r="140" spans="9:32" x14ac:dyDescent="0.2">
      <c r="I140" s="5"/>
      <c r="J140" s="5"/>
      <c r="K140" s="45"/>
      <c r="L140" s="5"/>
      <c r="M140" s="5"/>
      <c r="N140" s="5" t="s">
        <v>73</v>
      </c>
      <c r="O140" s="5"/>
      <c r="P140" s="5"/>
      <c r="Q140" s="5"/>
      <c r="R140" s="5"/>
      <c r="S140" s="5"/>
      <c r="T140" s="5"/>
      <c r="U140" s="5"/>
      <c r="V140" s="5"/>
      <c r="W140" s="4"/>
      <c r="X140" s="4"/>
      <c r="Y140" s="4"/>
      <c r="Z140" s="4"/>
      <c r="AA140" s="4"/>
      <c r="AB140" s="4"/>
      <c r="AC140" s="4"/>
      <c r="AD140" s="5"/>
      <c r="AE140" s="5"/>
      <c r="AF140" s="5"/>
    </row>
    <row r="141" spans="9:32" x14ac:dyDescent="0.2">
      <c r="I141" s="5"/>
      <c r="J141" s="5"/>
      <c r="K141" s="45"/>
      <c r="L141" s="5"/>
      <c r="M141" s="5"/>
      <c r="N141" s="5" t="s">
        <v>87</v>
      </c>
      <c r="O141" s="5"/>
      <c r="P141" s="5"/>
      <c r="Q141" s="5"/>
      <c r="R141" s="5"/>
      <c r="S141" s="5"/>
      <c r="T141" s="5"/>
      <c r="U141" s="5"/>
      <c r="V141" s="5"/>
      <c r="W141" s="5"/>
      <c r="X141" s="5"/>
      <c r="Y141" s="5"/>
      <c r="Z141" s="5"/>
      <c r="AA141" s="5"/>
      <c r="AB141" s="5"/>
      <c r="AC141" s="5"/>
      <c r="AD141" s="5"/>
      <c r="AE141" s="5"/>
      <c r="AF141" s="5"/>
    </row>
    <row r="142" spans="9:32" x14ac:dyDescent="0.2">
      <c r="I142" s="5"/>
      <c r="J142" s="5"/>
      <c r="K142" s="45" t="s">
        <v>89</v>
      </c>
      <c r="L142" s="5"/>
      <c r="M142" s="5"/>
      <c r="N142" s="5"/>
      <c r="O142" s="5"/>
      <c r="P142" s="5"/>
      <c r="Q142" s="5"/>
      <c r="R142" s="5"/>
      <c r="S142" s="5"/>
      <c r="T142" s="5"/>
      <c r="U142" s="5"/>
      <c r="V142" s="5"/>
      <c r="W142" s="5"/>
      <c r="X142" s="5"/>
      <c r="Y142" s="5"/>
      <c r="Z142" s="5"/>
      <c r="AA142" s="5"/>
      <c r="AB142" s="5"/>
      <c r="AC142" s="5"/>
      <c r="AD142" s="5"/>
      <c r="AE142" s="5"/>
      <c r="AF142" s="5"/>
    </row>
    <row r="143" spans="9:32" x14ac:dyDescent="0.2">
      <c r="I143" s="5"/>
      <c r="J143" s="5"/>
      <c r="K143" s="45"/>
      <c r="L143" s="5"/>
      <c r="M143" s="5"/>
      <c r="N143" s="5"/>
      <c r="O143" s="5"/>
      <c r="P143" s="5"/>
      <c r="Q143" s="5"/>
      <c r="R143" s="5"/>
      <c r="S143" s="5"/>
      <c r="T143" s="5"/>
      <c r="U143" s="5"/>
      <c r="V143" s="5"/>
      <c r="W143" s="5"/>
      <c r="X143" s="5"/>
      <c r="Y143" s="5"/>
      <c r="Z143" s="5"/>
      <c r="AA143" s="5"/>
      <c r="AB143" s="5"/>
      <c r="AC143" s="5"/>
      <c r="AD143" s="5"/>
      <c r="AE143" s="5"/>
      <c r="AF143" s="5"/>
    </row>
    <row r="144" spans="9:32" x14ac:dyDescent="0.2">
      <c r="I144" s="5"/>
      <c r="J144" s="5"/>
      <c r="K144" s="45"/>
      <c r="L144" s="5"/>
      <c r="M144" s="5"/>
      <c r="N144" s="5"/>
      <c r="O144" s="5"/>
      <c r="P144" s="5"/>
      <c r="Q144" s="5"/>
      <c r="R144" s="5"/>
      <c r="S144" s="5"/>
      <c r="T144" s="5"/>
      <c r="U144" s="5"/>
      <c r="V144" s="5"/>
      <c r="W144" s="5"/>
      <c r="X144" s="5"/>
      <c r="Y144" s="5"/>
      <c r="Z144" s="5"/>
      <c r="AA144" s="5"/>
      <c r="AB144" s="5"/>
      <c r="AC144" s="5"/>
      <c r="AD144" s="5"/>
      <c r="AE144" s="5"/>
      <c r="AF144" s="5"/>
    </row>
    <row r="145" spans="9:32" x14ac:dyDescent="0.2">
      <c r="I145" s="5"/>
      <c r="J145" s="5"/>
      <c r="K145" s="45"/>
      <c r="L145" s="5"/>
      <c r="M145" s="5"/>
      <c r="N145" s="5"/>
      <c r="O145" s="5"/>
      <c r="P145" s="5"/>
      <c r="Q145" s="5"/>
      <c r="R145" s="5"/>
      <c r="S145" s="5"/>
      <c r="T145" s="5"/>
      <c r="U145" s="5"/>
      <c r="V145" s="5"/>
      <c r="W145" s="5"/>
      <c r="X145" s="5"/>
      <c r="Y145" s="5"/>
      <c r="Z145" s="5"/>
      <c r="AA145" s="5"/>
      <c r="AB145" s="5"/>
      <c r="AC145" s="5"/>
      <c r="AD145" s="5"/>
      <c r="AE145" s="5"/>
      <c r="AF145" s="5"/>
    </row>
    <row r="146" spans="9:32" x14ac:dyDescent="0.2">
      <c r="I146" s="5"/>
      <c r="J146" s="5"/>
      <c r="K146" s="45"/>
      <c r="L146" s="5"/>
      <c r="M146" s="5"/>
      <c r="N146" s="5"/>
      <c r="O146" s="5"/>
      <c r="P146" s="5"/>
      <c r="Q146" s="5"/>
      <c r="R146" s="5"/>
      <c r="S146" s="5"/>
      <c r="T146" s="5"/>
      <c r="U146" s="5"/>
      <c r="V146" s="5"/>
      <c r="W146" s="5"/>
      <c r="X146" s="5"/>
      <c r="Y146" s="5"/>
      <c r="Z146" s="5"/>
      <c r="AA146" s="5"/>
      <c r="AB146" s="5"/>
      <c r="AC146" s="5"/>
      <c r="AD146" s="5"/>
      <c r="AF146" s="5"/>
    </row>
    <row r="147" spans="9:32" x14ac:dyDescent="0.2">
      <c r="I147" s="5"/>
      <c r="J147" s="5"/>
      <c r="K147" s="45"/>
      <c r="L147" s="5"/>
      <c r="M147" s="5"/>
      <c r="N147" s="5"/>
      <c r="O147" s="5"/>
      <c r="P147" s="5"/>
      <c r="Q147" s="5"/>
      <c r="R147" s="5"/>
      <c r="S147" s="5"/>
      <c r="T147" s="5"/>
      <c r="U147" s="5"/>
      <c r="V147" s="5"/>
      <c r="W147" s="5"/>
      <c r="X147" s="5"/>
      <c r="Y147" s="5"/>
      <c r="Z147" s="5"/>
      <c r="AA147" s="5"/>
      <c r="AB147" s="5"/>
      <c r="AC147" s="5"/>
      <c r="AD147" s="5"/>
      <c r="AF147" s="5"/>
    </row>
    <row r="148" spans="9:32" x14ac:dyDescent="0.2">
      <c r="I148" s="5"/>
      <c r="J148" s="5"/>
      <c r="K148" s="45"/>
      <c r="L148" s="5"/>
      <c r="M148" s="5"/>
      <c r="N148" s="5"/>
      <c r="O148" s="5"/>
      <c r="P148" s="5"/>
      <c r="W148" s="5"/>
      <c r="X148" s="5"/>
      <c r="Y148" s="5"/>
      <c r="Z148" s="5"/>
      <c r="AA148" s="5"/>
      <c r="AB148" s="5"/>
      <c r="AC148" s="5"/>
      <c r="AF148" s="5"/>
    </row>
    <row r="149" spans="9:32" x14ac:dyDescent="0.2">
      <c r="I149" s="5"/>
      <c r="J149" s="5" t="s">
        <v>90</v>
      </c>
      <c r="K149" s="45"/>
      <c r="L149" s="5"/>
      <c r="M149" s="5"/>
      <c r="N149" s="5"/>
      <c r="O149" s="5"/>
      <c r="P149" s="5"/>
      <c r="W149" s="5"/>
      <c r="X149" s="5"/>
      <c r="Y149" s="5"/>
      <c r="Z149" s="5"/>
      <c r="AA149" s="5"/>
      <c r="AB149" s="5"/>
      <c r="AC149" s="5"/>
      <c r="AF149" s="5"/>
    </row>
    <row r="150" spans="9:32" x14ac:dyDescent="0.2">
      <c r="I150" s="5"/>
      <c r="J150" s="5"/>
      <c r="K150" s="45"/>
      <c r="L150" s="5"/>
      <c r="M150" s="5"/>
      <c r="N150" s="5"/>
      <c r="O150" s="5"/>
      <c r="P150" s="5"/>
      <c r="W150" s="5"/>
      <c r="X150" s="5"/>
      <c r="Y150" s="5"/>
      <c r="Z150" s="5"/>
      <c r="AA150" s="5"/>
      <c r="AB150" s="5"/>
      <c r="AC150" s="5"/>
    </row>
    <row r="151" spans="9:32" x14ac:dyDescent="0.2">
      <c r="I151" s="5"/>
      <c r="J151" s="5" t="s">
        <v>5</v>
      </c>
      <c r="K151" s="45"/>
      <c r="L151" s="5"/>
      <c r="M151" s="5"/>
      <c r="N151" s="5"/>
      <c r="O151" s="5"/>
      <c r="P151" s="5"/>
    </row>
    <row r="152" spans="9:32" x14ac:dyDescent="0.2">
      <c r="I152" s="5"/>
      <c r="J152" s="5" t="s">
        <v>6</v>
      </c>
      <c r="K152" s="45"/>
      <c r="L152" s="5"/>
      <c r="M152" s="5"/>
      <c r="N152" s="5"/>
      <c r="O152" s="5"/>
      <c r="P152" s="5"/>
    </row>
    <row r="153" spans="9:32" x14ac:dyDescent="0.2">
      <c r="I153" s="5"/>
      <c r="J153" s="5" t="s">
        <v>7</v>
      </c>
      <c r="K153" s="45"/>
      <c r="L153" s="5"/>
      <c r="M153" s="5"/>
      <c r="N153" s="5"/>
      <c r="O153" s="5"/>
      <c r="P153" s="5"/>
    </row>
    <row r="154" spans="9:32" x14ac:dyDescent="0.2">
      <c r="I154" s="5"/>
      <c r="J154" s="5" t="s">
        <v>11</v>
      </c>
      <c r="K154" s="45"/>
      <c r="L154" s="5"/>
      <c r="M154" s="5"/>
      <c r="N154" s="5"/>
      <c r="O154" s="5"/>
      <c r="P154" s="5"/>
    </row>
    <row r="155" spans="9:32" x14ac:dyDescent="0.2">
      <c r="I155" s="5"/>
      <c r="J155" s="5"/>
      <c r="K155" s="45"/>
      <c r="L155" s="5"/>
      <c r="M155" s="5"/>
      <c r="N155" s="5"/>
      <c r="O155" s="5"/>
      <c r="P155" s="5"/>
    </row>
    <row r="156" spans="9:32" x14ac:dyDescent="0.2">
      <c r="I156" s="5"/>
      <c r="J156" s="5"/>
      <c r="K156" s="45"/>
      <c r="L156" s="5"/>
      <c r="M156" s="5"/>
      <c r="O156" s="5"/>
      <c r="P156" s="5"/>
    </row>
    <row r="157" spans="9:32" x14ac:dyDescent="0.2">
      <c r="M157" s="5"/>
      <c r="O157" s="5"/>
      <c r="P157" s="5"/>
    </row>
  </sheetData>
  <sheetProtection algorithmName="SHA-512" hashValue="NIcmPEcaNR86Isyy5SE9zTYtBAgDNOKch2HJyvVvYid58RycN53mN5Lkhjd8N4QgoYLskg4SX58wBK6zYqWGiQ==" saltValue="VJhE8E1vyI8VYe1czIwV3Q==" spinCount="100000" sheet="1" objects="1" scenarios="1"/>
  <mergeCells count="80">
    <mergeCell ref="M17:N17"/>
    <mergeCell ref="W36:X37"/>
    <mergeCell ref="W32:X33"/>
    <mergeCell ref="W40:X41"/>
    <mergeCell ref="T17:U17"/>
    <mergeCell ref="T36:U37"/>
    <mergeCell ref="T40:U41"/>
    <mergeCell ref="G51:I51"/>
    <mergeCell ref="G80:I80"/>
    <mergeCell ref="F26:G26"/>
    <mergeCell ref="F27:G27"/>
    <mergeCell ref="R32:R33"/>
    <mergeCell ref="F28:G28"/>
    <mergeCell ref="O39:O40"/>
    <mergeCell ref="R36:R37"/>
    <mergeCell ref="O25:AD28"/>
    <mergeCell ref="T32:U33"/>
    <mergeCell ref="Z36:AA37"/>
    <mergeCell ref="Z40:AA41"/>
    <mergeCell ref="Y75:AA75"/>
    <mergeCell ref="W75:X75"/>
    <mergeCell ref="L14:N14"/>
    <mergeCell ref="L16:N16"/>
    <mergeCell ref="T9:U9"/>
    <mergeCell ref="T10:U10"/>
    <mergeCell ref="T11:U11"/>
    <mergeCell ref="T12:U12"/>
    <mergeCell ref="T13:U13"/>
    <mergeCell ref="T14:U14"/>
    <mergeCell ref="T16:U16"/>
    <mergeCell ref="L9:N9"/>
    <mergeCell ref="L10:N10"/>
    <mergeCell ref="L11:N11"/>
    <mergeCell ref="L12:N12"/>
    <mergeCell ref="L13:N13"/>
    <mergeCell ref="O113:T114"/>
    <mergeCell ref="AA113:AB113"/>
    <mergeCell ref="AA114:AB114"/>
    <mergeCell ref="AA106:AB106"/>
    <mergeCell ref="AA107:AB107"/>
    <mergeCell ref="AA108:AB108"/>
    <mergeCell ref="AA109:AB109"/>
    <mergeCell ref="AA110:AB110"/>
    <mergeCell ref="AA111:AB111"/>
    <mergeCell ref="AA112:AB112"/>
    <mergeCell ref="AD72:AD73"/>
    <mergeCell ref="R72:S73"/>
    <mergeCell ref="N86:P87"/>
    <mergeCell ref="T78:U78"/>
    <mergeCell ref="W78:X78"/>
    <mergeCell ref="Z78:AA78"/>
    <mergeCell ref="W80:X80"/>
    <mergeCell ref="T80:U80"/>
    <mergeCell ref="Z80:AA80"/>
    <mergeCell ref="T75:U75"/>
    <mergeCell ref="R75:S75"/>
    <mergeCell ref="V72:X73"/>
    <mergeCell ref="Y72:AA73"/>
    <mergeCell ref="R81:S81"/>
    <mergeCell ref="R80:S80"/>
    <mergeCell ref="O81:Q81"/>
    <mergeCell ref="N70:P71"/>
    <mergeCell ref="T72:U73"/>
    <mergeCell ref="R76:S76"/>
    <mergeCell ref="R78:S78"/>
    <mergeCell ref="R79:S79"/>
    <mergeCell ref="R83:S83"/>
    <mergeCell ref="R82:S82"/>
    <mergeCell ref="C96:L103"/>
    <mergeCell ref="T74:U74"/>
    <mergeCell ref="W74:X74"/>
    <mergeCell ref="N88:AE94"/>
    <mergeCell ref="O82:Q83"/>
    <mergeCell ref="Y74:AA74"/>
    <mergeCell ref="AC74:AD74"/>
    <mergeCell ref="T87:U87"/>
    <mergeCell ref="T77:U77"/>
    <mergeCell ref="V77:X77"/>
    <mergeCell ref="Y77:AA77"/>
    <mergeCell ref="AB77:AD77"/>
  </mergeCells>
  <conditionalFormatting sqref="G51">
    <cfRule type="expression" dxfId="47" priority="18">
      <formula>$G$51="Baserad på antal flygresor"</formula>
    </cfRule>
  </conditionalFormatting>
  <conditionalFormatting sqref="G52">
    <cfRule type="expression" dxfId="46" priority="11">
      <formula>$G$51="Ingen klimatväxling"</formula>
    </cfRule>
    <cfRule type="expression" dxfId="45" priority="15">
      <formula>$G$51="Baserad på antal tågresor"</formula>
    </cfRule>
    <cfRule type="expression" dxfId="44" priority="16">
      <formula>$G$51="Baserad på kostnad för tågresor"</formula>
    </cfRule>
  </conditionalFormatting>
  <conditionalFormatting sqref="G81">
    <cfRule type="expression" dxfId="43" priority="10">
      <formula>$G$80="Ingen klimatväxling"</formula>
    </cfRule>
    <cfRule type="expression" dxfId="42" priority="12">
      <formula>$G$80="Baserad på antal flygresor"</formula>
    </cfRule>
    <cfRule type="expression" dxfId="41" priority="13">
      <formula>$G$80="Baserad på kostnad för flygresor"</formula>
    </cfRule>
  </conditionalFormatting>
  <conditionalFormatting sqref="B38:L39 B40:H49 B51:F52 H52:L52 J51 L51 I49:L49 J44:L48 I44 J40:J43 L40:L43 K40 B50:L50">
    <cfRule type="expression" dxfId="40" priority="9">
      <formula>$F$31=0</formula>
    </cfRule>
  </conditionalFormatting>
  <conditionalFormatting sqref="K41:K43">
    <cfRule type="uniqueValues" dxfId="39" priority="8"/>
  </conditionalFormatting>
  <conditionalFormatting sqref="I55:K55 I65 I60 K56 K58 B55:H66 J56:J66 K60:K65 L55:L66">
    <cfRule type="expression" dxfId="38" priority="7">
      <formula>$F$32=0</formula>
    </cfRule>
  </conditionalFormatting>
  <conditionalFormatting sqref="B69:H79 B80:F81 H81:L81 J80 L80 I79:L79 J74:L78 I74 J69:J73 L69:L73 K69:K70 I69">
    <cfRule type="expression" dxfId="37" priority="6">
      <formula>$F$33=0</formula>
    </cfRule>
  </conditionalFormatting>
  <conditionalFormatting sqref="C89">
    <cfRule type="expression" dxfId="36" priority="5">
      <formula>$F$31=0</formula>
    </cfRule>
  </conditionalFormatting>
  <conditionalFormatting sqref="J90">
    <cfRule type="expression" dxfId="35" priority="4">
      <formula>$F$32=0</formula>
    </cfRule>
  </conditionalFormatting>
  <conditionalFormatting sqref="B38:L52">
    <cfRule type="expression" dxfId="34" priority="3">
      <formula>$F$31=0</formula>
    </cfRule>
  </conditionalFormatting>
  <conditionalFormatting sqref="B55:L66">
    <cfRule type="expression" dxfId="33" priority="2">
      <formula>$F$32=0</formula>
    </cfRule>
  </conditionalFormatting>
  <conditionalFormatting sqref="B69:L81">
    <cfRule type="expression" dxfId="32" priority="1">
      <formula>$F$33=0</formula>
    </cfRule>
  </conditionalFormatting>
  <dataValidations disablePrompts="1" xWindow="520" yWindow="827" count="18">
    <dataValidation allowBlank="1" showInputMessage="1" showErrorMessage="1" promptTitle="Transfer" prompt="Tid för resa från tågstatioon till slutdestination med t.ex. buss eller taxi." sqref="F42:G42" xr:uid="{49609543-CB78-425D-8614-6046EE5B1CE5}"/>
    <dataValidation allowBlank="1" showInputMessage="1" showErrorMessage="1" promptTitle="Transfer och väntetid (ToR)" prompt="Tid mellan resa med tåg och transport med gång. cykel, kollektivtrafik eller taxi." sqref="K42" xr:uid="{AF00432E-FD4E-4981-A6C4-1CDC29E5F302}"/>
    <dataValidation allowBlank="1" showInputMessage="1" showErrorMessage="1" promptTitle="Restid utanför arbetstid" prompt="Avser antal timmar av den ovan angivna restiden som sker utanför arbetstid och som ligger till grund för eventuell restidsersättning." sqref="K43 K73 K59" xr:uid="{7B91CFE6-423A-4792-9B28-FACF6BA87660}"/>
    <dataValidation allowBlank="1" showInputMessage="1" showErrorMessage="1" promptTitle="Transfer" prompt="Tid för resa från flygplats till slutdestination med t.ex. tåg eller taxi." sqref="E58" xr:uid="{62E0B88A-D386-4D08-9F7E-4420394E51BF}"/>
    <dataValidation allowBlank="1" showInputMessage="1" showErrorMessage="1" promptTitle="Månadslön" prompt="Upskattad genomsnittlig månadslön för medarbetare som idag genomför denna typ av mötesresa. Exkl arbetsgivaravgifter." sqref="K84" xr:uid="{30DD2C7E-AFA0-4DF3-93E5-19E0C611C074}"/>
    <dataValidation allowBlank="1" showInputMessage="1" showErrorMessage="1" promptTitle="Faktor för restidsersättning" prompt="Månadslönen divideras med faktorn för att beräkna ersättning för restid utanför arbetstid per timme." sqref="G85" xr:uid="{C345C1CA-67A5-475B-BD52-733B2D4EBF2E}"/>
    <dataValidation allowBlank="1" showInputMessage="1" showErrorMessage="1" promptTitle="Kostnad övrig tid" prompt="Avser kostnad för den tid som spenderas under arbetstid under resan och som ej kan utnyttjas för arbete" sqref="S12 K12 AB12" xr:uid="{856B2431-CF9B-4354-BE91-9A14C90D1AD3}"/>
    <dataValidation allowBlank="1" showInputMessage="1" showErrorMessage="1" promptTitle="Övriga kostnader" prompt="Avser kostnader för eventuell logi, traktamente och restidsersättning." sqref="K13 S13 AB13" xr:uid="{910EA071-00A5-4A8C-9D62-2291069AC2EB}"/>
    <dataValidation allowBlank="1" showInputMessage="1" showErrorMessage="1" promptTitle="Andel" prompt="Andel av summa innan byte till digitala möten_x000a_" sqref="AF75" xr:uid="{D8E0B3BD-0E2A-42B9-BC72-D56B82643AFD}"/>
    <dataValidation allowBlank="1" showInputMessage="1" showErrorMessage="1" promptTitle="Andel arbetstid under resa " prompt="Avser den andel av restid (under arbetstid) som antas kunna användas till arbete" sqref="K41 K57 K71" xr:uid="{39E89B16-C389-47B4-A2D0-D1D6A4999F60}"/>
    <dataValidation allowBlank="1" showInputMessage="1" showErrorMessage="1" promptTitle="Klimatväxling" prompt="Klimatväxling för tågresor innebär att tågresor subventioneras på grund av dess positiva klimatpåverkan i förhållande till andra färdmedel. Avdraget baseras antingen på antalet tågresor eller på biljettkostnaderna." sqref="K51" xr:uid="{9AFDE959-9877-4DFC-AA2F-E74540C32F57}"/>
    <dataValidation allowBlank="1" showInputMessage="1" showErrorMessage="1" promptTitle="Klimatväxling" prompt="Klimatväxling för bilresor innebär att en intern avgift tas ut för resan på grund av dess klimatpåverkan. Avgiften baseras på en avgift per mil. Om klimatväxkling ej tillämpas - ange 0kr." sqref="K66" xr:uid="{7ADB5130-2AB2-40D8-AFBD-B181CF9B6A25}"/>
    <dataValidation type="list" allowBlank="1" showInputMessage="1" showErrorMessage="1" sqref="G80" xr:uid="{32A0261B-11CF-4C0F-BF93-ED0AEB4D85C4}">
      <formula1>$N$139:$N$141</formula1>
    </dataValidation>
    <dataValidation allowBlank="1" showInputMessage="1" showErrorMessage="1" promptTitle="Klimatväxling" prompt="Klimatväxling för flygresor innebär att en intern avgift tas ut för resan på grund av dess klimatpåverkan. Avgiften baseras antingen på antalet flygresor eller på biljettkostnaderna." sqref="K80" xr:uid="{AB3C7675-CC92-44FA-9BDC-E23FF46204FF}"/>
    <dataValidation allowBlank="1" showInputMessage="1" showErrorMessage="1" promptTitle="Transfer och väntetid (ToR)" prompt="Tid mellan resa med flyg och transport med gång. cykel, kollektivtrafik eller taxi." sqref="K72" xr:uid="{BA69E578-06B0-4827-B334-6D712DB803C9}"/>
    <dataValidation allowBlank="1" showInputMessage="1" showErrorMessage="1" promptTitle="Faktor för restidsersättning" prompt="Månadslönen divideras med faktorn för att beräkna ersättning för restid utanför arbetstid per timme. Om restidsersättning ej tillämpas; ange 0kr." sqref="K85" xr:uid="{4572252B-A0E5-449F-9F19-7ED43FDC87F4}"/>
    <dataValidation type="list" allowBlank="1" showInputMessage="1" showErrorMessage="1" sqref="G51:I51" xr:uid="{77E99C2D-BDCF-434A-9AAA-E58A313047A6}">
      <formula1>$N$135:$N$137</formula1>
    </dataValidation>
    <dataValidation allowBlank="1" showInputMessage="1" showErrorMessage="1" promptTitle="Klimatväxling" prompt="Klimatväxling för digitala möten innebär att de subventioneras på grund av dess positiva klimatpåverkan i förhållande till mötesresor. Avdraget baseras på en andel av kostnaden för mötesutrustningen." sqref="K90" xr:uid="{C273B189-F5FA-40CA-A95B-24650F7154FB}"/>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806E1-37D2-4265-BC2B-7246798E58E9}">
  <dimension ref="A2:CC157"/>
  <sheetViews>
    <sheetView showGridLines="0" zoomScale="80" zoomScaleNormal="80" workbookViewId="0">
      <selection activeCell="AD22" sqref="AD22"/>
    </sheetView>
  </sheetViews>
  <sheetFormatPr defaultColWidth="8.6640625" defaultRowHeight="11.4" x14ac:dyDescent="0.2"/>
  <cols>
    <col min="1" max="1" width="2.44140625" style="1" customWidth="1"/>
    <col min="2" max="2" width="2.6640625" style="1" customWidth="1"/>
    <col min="3" max="3" width="3.44140625" style="1" customWidth="1"/>
    <col min="4" max="4" width="15.109375" style="1" customWidth="1"/>
    <col min="5" max="5" width="1.6640625" style="1" customWidth="1"/>
    <col min="6" max="7" width="9.6640625" style="1" customWidth="1"/>
    <col min="8" max="8" width="11" style="1" customWidth="1"/>
    <col min="9" max="9" width="11.44140625" style="1" customWidth="1"/>
    <col min="10" max="10" width="7.6640625" style="1" customWidth="1"/>
    <col min="11" max="11" width="1.6640625" style="10" customWidth="1"/>
    <col min="12" max="12" width="7.21875" style="1" customWidth="1"/>
    <col min="13" max="13" width="4.6640625" style="1" customWidth="1"/>
    <col min="14" max="14" width="2.6640625" style="1" customWidth="1"/>
    <col min="15" max="15" width="10" style="1" customWidth="1"/>
    <col min="16" max="16" width="12.21875" style="1" customWidth="1"/>
    <col min="17" max="17" width="1.6640625" style="1" customWidth="1"/>
    <col min="18" max="18" width="10.6640625" style="1" customWidth="1"/>
    <col min="19" max="19" width="1.6640625" style="1" customWidth="1"/>
    <col min="20" max="21" width="5.33203125" style="1" customWidth="1"/>
    <col min="22" max="22" width="2.44140625" style="1" customWidth="1"/>
    <col min="23" max="23" width="7.6640625" style="1" customWidth="1"/>
    <col min="24" max="24" width="2.6640625" style="1" customWidth="1"/>
    <col min="25" max="25" width="5" style="1" customWidth="1"/>
    <col min="26" max="26" width="3" style="1" customWidth="1"/>
    <col min="27" max="27" width="9.33203125" style="1" customWidth="1"/>
    <col min="28" max="29" width="1.6640625" style="1" customWidth="1"/>
    <col min="30" max="30" width="12.109375" style="1" customWidth="1"/>
    <col min="31" max="31" width="6.44140625" style="1" customWidth="1"/>
    <col min="32" max="32" width="1.6640625" style="1" customWidth="1"/>
    <col min="33" max="33" width="3.6640625" style="4" customWidth="1"/>
    <col min="34" max="35" width="10.44140625" style="5" bestFit="1" customWidth="1"/>
    <col min="36" max="36" width="10.6640625" style="5" bestFit="1" customWidth="1"/>
    <col min="37" max="37" width="8.6640625" style="5"/>
    <col min="38" max="38" width="18.6640625" style="5" customWidth="1"/>
    <col min="39" max="39" width="16.109375" style="5" customWidth="1"/>
    <col min="40" max="40" width="26.6640625" style="5" customWidth="1"/>
    <col min="41" max="41" width="17.6640625" style="5" customWidth="1"/>
    <col min="42" max="42" width="10.44140625" style="4" bestFit="1" customWidth="1"/>
    <col min="43" max="43" width="9.33203125" style="4" bestFit="1" customWidth="1"/>
    <col min="44" max="44" width="16.44140625" style="4" customWidth="1"/>
    <col min="45" max="45" width="10.44140625" style="5" bestFit="1" customWidth="1"/>
    <col min="46" max="47" width="8.6640625" style="5"/>
    <col min="48" max="48" width="10.44140625" style="5" bestFit="1" customWidth="1"/>
    <col min="49" max="81" width="8.6640625" style="5"/>
    <col min="82" max="16384" width="8.6640625" style="1"/>
  </cols>
  <sheetData>
    <row r="2" spans="2:81" s="148" customFormat="1" x14ac:dyDescent="0.2">
      <c r="B2" s="108" t="s">
        <v>91</v>
      </c>
      <c r="E2" s="108" t="s">
        <v>92</v>
      </c>
      <c r="F2" s="108"/>
      <c r="K2" s="149"/>
    </row>
    <row r="3" spans="2:81" x14ac:dyDescent="0.2">
      <c r="AH3" s="54"/>
      <c r="AI3" s="54"/>
      <c r="AJ3" s="54"/>
      <c r="AK3" s="54"/>
      <c r="AL3" s="54"/>
      <c r="AM3" s="54"/>
      <c r="AN3" s="54"/>
      <c r="AO3" s="54"/>
      <c r="AP3" s="164"/>
      <c r="AQ3" s="164"/>
      <c r="AR3" s="164"/>
      <c r="AS3" s="54"/>
      <c r="AT3" s="54"/>
      <c r="AU3" s="54"/>
      <c r="AV3" s="54"/>
      <c r="AW3" s="54"/>
      <c r="AX3" s="54"/>
      <c r="AY3" s="54"/>
      <c r="AZ3" s="54"/>
      <c r="BA3" s="54"/>
    </row>
    <row r="4" spans="2:81" ht="16.2" x14ac:dyDescent="0.3">
      <c r="B4" s="31" t="s">
        <v>99</v>
      </c>
      <c r="K4" s="1"/>
      <c r="AH4" s="54"/>
      <c r="AI4" s="54"/>
      <c r="AJ4" s="54"/>
      <c r="AK4" s="54"/>
      <c r="AL4" s="54"/>
      <c r="AM4" s="54"/>
      <c r="AN4" s="54"/>
      <c r="AO4" s="54"/>
      <c r="AP4" s="164"/>
      <c r="AQ4" s="164"/>
      <c r="AR4" s="164"/>
      <c r="AS4" s="54"/>
      <c r="AT4" s="54"/>
      <c r="AU4" s="54"/>
      <c r="AV4" s="54"/>
      <c r="AW4" s="54"/>
      <c r="AX4" s="54"/>
      <c r="AY4" s="54"/>
      <c r="AZ4" s="54"/>
      <c r="BA4" s="54"/>
    </row>
    <row r="5" spans="2:81" ht="13.2" customHeight="1" x14ac:dyDescent="0.2">
      <c r="B5" s="24"/>
      <c r="C5" s="13"/>
      <c r="D5" s="13"/>
      <c r="E5" s="13"/>
      <c r="F5" s="13"/>
      <c r="G5" s="13"/>
      <c r="H5" s="13"/>
      <c r="I5" s="46"/>
      <c r="J5" s="13"/>
      <c r="K5" s="13"/>
      <c r="L5" s="13"/>
      <c r="M5" s="13"/>
      <c r="N5" s="13"/>
      <c r="O5" s="13"/>
      <c r="P5" s="13"/>
      <c r="Q5" s="13"/>
      <c r="R5" s="13"/>
      <c r="S5" s="13"/>
      <c r="T5" s="13"/>
      <c r="U5" s="13"/>
      <c r="V5" s="13"/>
      <c r="W5" s="13"/>
      <c r="X5" s="13"/>
      <c r="Y5" s="13"/>
      <c r="Z5" s="13"/>
      <c r="AA5" s="13"/>
      <c r="AB5" s="13"/>
      <c r="AC5" s="13"/>
      <c r="AD5" s="13"/>
      <c r="AE5" s="14"/>
      <c r="AH5" s="54"/>
      <c r="AI5" s="54"/>
      <c r="AJ5" s="54" t="s">
        <v>1</v>
      </c>
      <c r="AK5" s="54"/>
      <c r="AL5" s="55" t="s">
        <v>2</v>
      </c>
      <c r="AM5" s="55" t="s">
        <v>3</v>
      </c>
      <c r="AN5" s="55" t="s">
        <v>4</v>
      </c>
      <c r="AO5" s="55"/>
      <c r="AP5" s="165"/>
      <c r="AQ5" s="164"/>
      <c r="AR5" s="164"/>
      <c r="AS5" s="54"/>
      <c r="AT5" s="54"/>
      <c r="AU5" s="54"/>
      <c r="AV5" s="54"/>
      <c r="AW5" s="54"/>
      <c r="AX5" s="54"/>
      <c r="AY5" s="54"/>
      <c r="AZ5" s="54"/>
      <c r="BA5" s="54"/>
    </row>
    <row r="6" spans="2:81" x14ac:dyDescent="0.2">
      <c r="B6" s="15"/>
      <c r="K6" s="1"/>
      <c r="AE6" s="16"/>
      <c r="AH6" s="54"/>
      <c r="AI6" s="54"/>
      <c r="AJ6" s="54" t="s">
        <v>5</v>
      </c>
      <c r="AK6" s="54"/>
      <c r="AL6" s="56">
        <f>F31*(L9+L10)</f>
        <v>0</v>
      </c>
      <c r="AM6" s="56">
        <f>F31*(L11+L12)</f>
        <v>0</v>
      </c>
      <c r="AN6" s="56">
        <f>F31*(L13+L14)</f>
        <v>0</v>
      </c>
      <c r="AO6" s="56"/>
      <c r="AP6" s="164"/>
      <c r="AQ6" s="164"/>
      <c r="AR6" s="164"/>
      <c r="AS6" s="54"/>
      <c r="AT6" s="54"/>
      <c r="AU6" s="54"/>
      <c r="AV6" s="54"/>
      <c r="AW6" s="54"/>
      <c r="AX6" s="54"/>
      <c r="AY6" s="54"/>
      <c r="AZ6" s="54"/>
      <c r="BA6" s="54"/>
    </row>
    <row r="7" spans="2:81" x14ac:dyDescent="0.2">
      <c r="B7" s="15"/>
      <c r="J7" s="4"/>
      <c r="K7" s="4"/>
      <c r="L7" s="4"/>
      <c r="M7" s="4"/>
      <c r="N7" s="4"/>
      <c r="AE7" s="16"/>
      <c r="AH7" s="54"/>
      <c r="AI7" s="54"/>
      <c r="AJ7" s="54" t="s">
        <v>6</v>
      </c>
      <c r="AK7" s="54"/>
      <c r="AL7" s="56">
        <f>F32*(T9+T10)</f>
        <v>0</v>
      </c>
      <c r="AM7" s="56">
        <f>F32*(T11+T12)</f>
        <v>0</v>
      </c>
      <c r="AN7" s="56">
        <f>F32*(T13+T14)</f>
        <v>0</v>
      </c>
      <c r="AO7" s="56"/>
      <c r="AP7" s="164"/>
      <c r="AQ7" s="164"/>
      <c r="AR7" s="166"/>
      <c r="AS7" s="54"/>
      <c r="AT7" s="54"/>
      <c r="AU7" s="54"/>
      <c r="AV7" s="54"/>
      <c r="AW7" s="54"/>
      <c r="AX7" s="54"/>
      <c r="AY7" s="54"/>
      <c r="AZ7" s="54"/>
      <c r="BA7" s="54"/>
    </row>
    <row r="8" spans="2:81" x14ac:dyDescent="0.2">
      <c r="B8" s="15"/>
      <c r="J8" s="4"/>
      <c r="K8" s="4"/>
      <c r="L8" s="4"/>
      <c r="M8" s="4"/>
      <c r="N8" s="4"/>
      <c r="AE8" s="16"/>
      <c r="AH8" s="54"/>
      <c r="AI8" s="54"/>
      <c r="AJ8" s="54" t="s">
        <v>7</v>
      </c>
      <c r="AK8" s="54"/>
      <c r="AL8" s="56">
        <f>F33*(AD9+AD10)</f>
        <v>0</v>
      </c>
      <c r="AM8" s="56">
        <f>F33*(AD11+AD12)</f>
        <v>0</v>
      </c>
      <c r="AN8" s="56">
        <f>F33*(AD13+AD14)</f>
        <v>0</v>
      </c>
      <c r="AO8" s="56"/>
      <c r="AP8" s="164"/>
      <c r="AQ8" s="164"/>
      <c r="AR8" s="166"/>
      <c r="AS8" s="54"/>
      <c r="AT8" s="54"/>
      <c r="AU8" s="54"/>
      <c r="AV8" s="54"/>
      <c r="AW8" s="54"/>
      <c r="AX8" s="54"/>
      <c r="AY8" s="54"/>
      <c r="AZ8" s="54"/>
      <c r="BA8" s="54"/>
    </row>
    <row r="9" spans="2:81" ht="14.7" customHeight="1" x14ac:dyDescent="0.2">
      <c r="B9" s="15"/>
      <c r="D9" s="4" t="s">
        <v>8</v>
      </c>
      <c r="F9" s="4"/>
      <c r="G9" s="74">
        <f>ROUND(((((I87/I88))/12)/22/2),-1)</f>
        <v>40</v>
      </c>
      <c r="I9" s="4" t="s">
        <v>9</v>
      </c>
      <c r="J9" s="4"/>
      <c r="K9" s="4"/>
      <c r="L9" s="244">
        <f>IF(F31=0,0,I45)</f>
        <v>0</v>
      </c>
      <c r="M9" s="244"/>
      <c r="N9" s="244"/>
      <c r="P9" s="4" t="s">
        <v>10</v>
      </c>
      <c r="Q9" s="4"/>
      <c r="R9" s="4"/>
      <c r="S9" s="4"/>
      <c r="T9" s="244">
        <f>IF(F32=0,0,F28*2*I61/10)</f>
        <v>0</v>
      </c>
      <c r="U9" s="244"/>
      <c r="V9" s="74"/>
      <c r="X9" s="4" t="s">
        <v>9</v>
      </c>
      <c r="Y9" s="4"/>
      <c r="Z9" s="4"/>
      <c r="AA9" s="4"/>
      <c r="AD9" s="74">
        <f>IF(F33=0,0,I75)</f>
        <v>0</v>
      </c>
      <c r="AE9" s="16"/>
      <c r="AH9" s="54"/>
      <c r="AI9" s="54"/>
      <c r="AJ9" s="54" t="s">
        <v>11</v>
      </c>
      <c r="AK9" s="54"/>
      <c r="AL9" s="54"/>
      <c r="AM9" s="54"/>
      <c r="AN9" s="54"/>
      <c r="AO9" s="54"/>
      <c r="AP9" s="164"/>
      <c r="AQ9" s="164"/>
      <c r="AR9" s="166"/>
      <c r="AS9" s="54"/>
      <c r="AT9" s="54"/>
      <c r="AU9" s="54"/>
      <c r="AV9" s="54"/>
      <c r="AW9" s="54"/>
      <c r="AX9" s="56"/>
      <c r="AY9" s="54"/>
      <c r="AZ9" s="54"/>
      <c r="BA9" s="54"/>
    </row>
    <row r="10" spans="2:81" ht="14.7" customHeight="1" x14ac:dyDescent="0.2">
      <c r="B10" s="15"/>
      <c r="D10" s="4" t="s">
        <v>12</v>
      </c>
      <c r="F10" s="4"/>
      <c r="G10" s="74">
        <f>ROUND((I84*1.4/(22*8)*2),-1)</f>
        <v>0</v>
      </c>
      <c r="I10" s="4" t="s">
        <v>13</v>
      </c>
      <c r="J10" s="4"/>
      <c r="K10" s="4"/>
      <c r="L10" s="244">
        <f>IF(F31=0,0,I46)</f>
        <v>0</v>
      </c>
      <c r="M10" s="244"/>
      <c r="N10" s="244"/>
      <c r="P10" s="4" t="s">
        <v>14</v>
      </c>
      <c r="Q10" s="4"/>
      <c r="R10" s="4"/>
      <c r="S10" s="4"/>
      <c r="T10" s="244">
        <f>IF(F32=0,0,I62)</f>
        <v>0</v>
      </c>
      <c r="U10" s="244"/>
      <c r="V10" s="74"/>
      <c r="X10" s="4" t="s">
        <v>13</v>
      </c>
      <c r="Y10" s="4"/>
      <c r="Z10" s="4"/>
      <c r="AA10" s="4"/>
      <c r="AD10" s="74">
        <f>IF(F33=0,0,I76)</f>
        <v>0</v>
      </c>
      <c r="AE10" s="16"/>
      <c r="AH10" s="54"/>
      <c r="AI10" s="54"/>
      <c r="AJ10" s="54" t="s">
        <v>15</v>
      </c>
      <c r="AK10" s="54"/>
      <c r="AL10" s="54"/>
      <c r="AM10" s="54"/>
      <c r="AN10" s="54"/>
      <c r="AO10" s="54"/>
      <c r="AP10" s="164"/>
      <c r="AQ10" s="164"/>
      <c r="AR10" s="164"/>
      <c r="AS10" s="54"/>
      <c r="AT10" s="54"/>
      <c r="AU10" s="54"/>
      <c r="AV10" s="54"/>
      <c r="AW10" s="54"/>
      <c r="AX10" s="54"/>
      <c r="AY10" s="54"/>
      <c r="AZ10" s="54"/>
      <c r="BA10" s="54"/>
    </row>
    <row r="11" spans="2:81" ht="12" customHeight="1" thickBot="1" x14ac:dyDescent="0.25">
      <c r="B11" s="15"/>
      <c r="D11" s="4" t="s">
        <v>16</v>
      </c>
      <c r="E11" s="4"/>
      <c r="F11" s="4"/>
      <c r="G11" s="6">
        <f>-G9*I90/100</f>
        <v>-8</v>
      </c>
      <c r="I11" s="4" t="s">
        <v>12</v>
      </c>
      <c r="J11" s="4"/>
      <c r="K11" s="4"/>
      <c r="L11" s="244">
        <f>IF(F31=0,0,ROUND((I84*1.4/(22*8)*2),-1))</f>
        <v>0</v>
      </c>
      <c r="M11" s="244"/>
      <c r="N11" s="244"/>
      <c r="P11" s="4" t="s">
        <v>12</v>
      </c>
      <c r="Q11" s="4"/>
      <c r="R11" s="4"/>
      <c r="S11" s="4"/>
      <c r="T11" s="244">
        <f>IF(F32=0,0,ROUND((I84*1.4/(22*8)*2),-1))</f>
        <v>0</v>
      </c>
      <c r="U11" s="244"/>
      <c r="V11" s="74"/>
      <c r="X11" s="4" t="s">
        <v>12</v>
      </c>
      <c r="Y11" s="4"/>
      <c r="Z11" s="4"/>
      <c r="AA11" s="4"/>
      <c r="AD11" s="74">
        <f>IF(F33=0,0,ROUND((I84*1.4/(22*8)*2),-1))</f>
        <v>0</v>
      </c>
      <c r="AE11" s="16"/>
      <c r="AH11" s="54"/>
      <c r="AI11" s="54"/>
      <c r="AJ11" s="54"/>
      <c r="AK11" s="54"/>
      <c r="AL11" s="54"/>
      <c r="AM11" s="54"/>
      <c r="AN11" s="54"/>
      <c r="AO11" s="54"/>
      <c r="AP11" s="164"/>
      <c r="AQ11" s="164"/>
      <c r="AR11" s="164"/>
      <c r="AS11" s="54"/>
      <c r="AT11" s="54"/>
      <c r="AU11" s="54"/>
      <c r="AV11" s="54"/>
      <c r="AW11" s="54"/>
      <c r="AX11" s="54"/>
      <c r="AY11" s="54"/>
      <c r="AZ11" s="54"/>
      <c r="BA11" s="54"/>
    </row>
    <row r="12" spans="2:81" ht="14.7" customHeight="1" thickBot="1" x14ac:dyDescent="0.25">
      <c r="B12" s="15"/>
      <c r="E12" s="4"/>
      <c r="F12" s="4"/>
      <c r="G12" s="6"/>
      <c r="I12" s="4" t="s">
        <v>17</v>
      </c>
      <c r="J12" s="4"/>
      <c r="K12" s="23" t="s">
        <v>18</v>
      </c>
      <c r="L12" s="244">
        <f>IF(F31=0,0,ROUND(I84*1.4/(22*8)*((I40-I43)*((100-I41)/100)+(I42)),-1))</f>
        <v>0</v>
      </c>
      <c r="M12" s="244"/>
      <c r="N12" s="244"/>
      <c r="P12" s="4" t="s">
        <v>17</v>
      </c>
      <c r="Q12" s="4"/>
      <c r="R12" s="4"/>
      <c r="S12" s="23" t="s">
        <v>18</v>
      </c>
      <c r="T12" s="246">
        <f>IF(F32=0,0,ROUND(I84*1.4/(22*8)*((I56-I59)*((100-I57)/100)+(I58)),-1))</f>
        <v>0</v>
      </c>
      <c r="U12" s="244"/>
      <c r="V12" s="74"/>
      <c r="X12" s="4" t="s">
        <v>17</v>
      </c>
      <c r="Y12" s="4"/>
      <c r="Z12" s="4"/>
      <c r="AB12" s="23" t="s">
        <v>18</v>
      </c>
      <c r="AC12" s="11"/>
      <c r="AD12" s="74">
        <f>IF(F33=0,0,ROUND(I84*1.4/(22*8)*((I70-I73)*((100-I71)/100)+(I72)),-1))</f>
        <v>0</v>
      </c>
      <c r="AE12" s="16"/>
      <c r="AH12" s="54"/>
      <c r="AI12" s="54"/>
      <c r="AJ12" s="54" t="s">
        <v>19</v>
      </c>
      <c r="AK12" s="54"/>
      <c r="AL12" s="55" t="s">
        <v>2</v>
      </c>
      <c r="AM12" s="55" t="s">
        <v>3</v>
      </c>
      <c r="AN12" s="55" t="s">
        <v>4</v>
      </c>
      <c r="AO12" s="55"/>
      <c r="AP12" s="165"/>
      <c r="AQ12" s="164"/>
      <c r="AR12" s="164"/>
      <c r="AS12" s="54"/>
      <c r="AT12" s="54"/>
      <c r="AU12" s="54"/>
      <c r="AV12" s="54"/>
      <c r="AW12" s="54"/>
      <c r="AX12" s="54"/>
      <c r="AY12" s="54"/>
      <c r="AZ12" s="54"/>
      <c r="BA12" s="54"/>
    </row>
    <row r="13" spans="2:81" ht="14.7" customHeight="1" thickBot="1" x14ac:dyDescent="0.25">
      <c r="B13" s="15"/>
      <c r="E13" s="4"/>
      <c r="F13" s="4"/>
      <c r="G13" s="6"/>
      <c r="I13" s="4" t="s">
        <v>4</v>
      </c>
      <c r="J13" s="4"/>
      <c r="K13" s="23" t="s">
        <v>18</v>
      </c>
      <c r="L13" s="244">
        <f>IF(F31=0,0,ROUND(IF(I85=0,(I47+I48),(I47+I48+((I84*1.4/I85)*I43))),-1))</f>
        <v>0</v>
      </c>
      <c r="M13" s="244"/>
      <c r="N13" s="244"/>
      <c r="P13" s="4" t="s">
        <v>4</v>
      </c>
      <c r="Q13" s="4"/>
      <c r="R13" s="4"/>
      <c r="S13" s="23" t="s">
        <v>18</v>
      </c>
      <c r="T13" s="246">
        <f>IF(F32=0,0,ROUND(IF(I85=0,(I63+I64),(I63+I64+((I84*1.4/I85)*I59))),-1))</f>
        <v>0</v>
      </c>
      <c r="U13" s="244"/>
      <c r="V13" s="74"/>
      <c r="X13" s="4" t="s">
        <v>4</v>
      </c>
      <c r="Y13" s="4"/>
      <c r="Z13" s="4"/>
      <c r="AB13" s="23" t="s">
        <v>18</v>
      </c>
      <c r="AC13" s="11"/>
      <c r="AD13" s="74">
        <f>IF(F33=0,0,ROUND(IF(I85=0,(I77+I78),(I77+I78+((I84*1.4/I85)*I73))),-1))</f>
        <v>0</v>
      </c>
      <c r="AE13" s="16"/>
      <c r="AH13" s="54"/>
      <c r="AI13" s="54"/>
      <c r="AJ13" s="54" t="s">
        <v>5</v>
      </c>
      <c r="AK13" s="54"/>
      <c r="AL13" s="56">
        <f>F31*(1-R32)*(L9+L10)</f>
        <v>0</v>
      </c>
      <c r="AM13" s="56">
        <f>F31*(1-R32)*(L11+L12)</f>
        <v>0</v>
      </c>
      <c r="AN13" s="56">
        <f>F31*(1-R32)*(L13+L14)</f>
        <v>0</v>
      </c>
      <c r="AO13" s="56"/>
      <c r="AP13" s="164"/>
      <c r="AQ13" s="164"/>
      <c r="AR13" s="164"/>
      <c r="AS13" s="54"/>
      <c r="AT13" s="54"/>
      <c r="AU13" s="54"/>
      <c r="AV13" s="54"/>
      <c r="AW13" s="54"/>
      <c r="AX13" s="54"/>
      <c r="AY13" s="54"/>
      <c r="AZ13" s="54"/>
      <c r="BA13" s="54"/>
    </row>
    <row r="14" spans="2:81" ht="14.7" customHeight="1" x14ac:dyDescent="0.2">
      <c r="B14" s="15"/>
      <c r="E14" s="4"/>
      <c r="F14" s="4"/>
      <c r="G14" s="6"/>
      <c r="I14" s="4" t="s">
        <v>16</v>
      </c>
      <c r="J14" s="4"/>
      <c r="K14" s="11"/>
      <c r="L14" s="244">
        <f>IF(F31=0,0,(-IF(G51="Baserad på kostnad för tågresor",G52*0.01*I45,IF(G51="Baserad på antal tågresor",G52,0))))</f>
        <v>0</v>
      </c>
      <c r="M14" s="244"/>
      <c r="N14" s="244"/>
      <c r="P14" s="4" t="s">
        <v>20</v>
      </c>
      <c r="Q14" s="4"/>
      <c r="R14" s="4"/>
      <c r="S14" s="11"/>
      <c r="T14" s="244">
        <f>IF(F32=0,0,I66*F28*2/10)</f>
        <v>0</v>
      </c>
      <c r="U14" s="244"/>
      <c r="V14" s="74"/>
      <c r="X14" s="4" t="s">
        <v>20</v>
      </c>
      <c r="Y14" s="4"/>
      <c r="Z14" s="4"/>
      <c r="AA14" s="11"/>
      <c r="AD14" s="74">
        <f>IF(F33=0,0,IF(G80="Baserad på kostnad för flygresor",G81*0.01*I75,IF(G80="Baserad på antal flygresor",G81,0)))</f>
        <v>0</v>
      </c>
      <c r="AE14" s="16"/>
      <c r="AH14" s="54"/>
      <c r="AI14" s="54"/>
      <c r="AJ14" s="54" t="s">
        <v>6</v>
      </c>
      <c r="AK14" s="54"/>
      <c r="AL14" s="56">
        <f>F32*(1-T32)*(T9+T10)</f>
        <v>0</v>
      </c>
      <c r="AM14" s="56">
        <f>F32*(1-T32)*(T11+T12)</f>
        <v>0</v>
      </c>
      <c r="AN14" s="56">
        <f>F32*(1-T32)*(T13+T14)</f>
        <v>0</v>
      </c>
      <c r="AO14" s="56"/>
      <c r="AP14" s="164"/>
      <c r="AQ14" s="164"/>
      <c r="AR14" s="166"/>
      <c r="AS14" s="54"/>
      <c r="AT14" s="54"/>
      <c r="AU14" s="54"/>
      <c r="AV14" s="54"/>
      <c r="AW14" s="54"/>
      <c r="AX14" s="56">
        <f>SUM(AO13:AP17)</f>
        <v>0</v>
      </c>
      <c r="AY14" s="54"/>
      <c r="AZ14" s="54"/>
      <c r="BA14" s="54"/>
    </row>
    <row r="15" spans="2:81" x14ac:dyDescent="0.2">
      <c r="B15" s="15"/>
      <c r="E15" s="4"/>
      <c r="F15" s="4"/>
      <c r="G15" s="6"/>
      <c r="I15" s="4"/>
      <c r="J15" s="4"/>
      <c r="K15" s="4"/>
      <c r="L15" s="4"/>
      <c r="M15" s="74"/>
      <c r="Q15" s="4"/>
      <c r="R15" s="4"/>
      <c r="S15" s="4"/>
      <c r="T15" s="74"/>
      <c r="X15" s="4"/>
      <c r="Y15" s="4"/>
      <c r="Z15" s="4"/>
      <c r="AA15" s="4"/>
      <c r="AD15" s="74"/>
      <c r="AE15" s="16"/>
      <c r="AH15" s="54"/>
      <c r="AI15" s="54"/>
      <c r="AJ15" s="54" t="s">
        <v>7</v>
      </c>
      <c r="AK15" s="54"/>
      <c r="AL15" s="56">
        <f>F33*(1-W32)*(AD9+AD10)</f>
        <v>0</v>
      </c>
      <c r="AM15" s="56">
        <f>F33*(1-W32)*(AD11+AD12)</f>
        <v>0</v>
      </c>
      <c r="AN15" s="56">
        <f>F33*(1-W32)*(AD13+AD14)</f>
        <v>0</v>
      </c>
      <c r="AO15" s="56"/>
      <c r="AP15" s="164"/>
      <c r="AQ15" s="164"/>
      <c r="AR15" s="166"/>
      <c r="AS15" s="54"/>
      <c r="AT15" s="54"/>
      <c r="AU15" s="54"/>
      <c r="AV15" s="54"/>
      <c r="AW15" s="54"/>
      <c r="AX15" s="54"/>
      <c r="AY15" s="54"/>
      <c r="AZ15" s="54"/>
      <c r="BA15" s="54"/>
    </row>
    <row r="16" spans="2:81" s="83" customFormat="1" ht="15" customHeight="1" x14ac:dyDescent="0.3">
      <c r="B16" s="82"/>
      <c r="D16" s="84" t="s">
        <v>21</v>
      </c>
      <c r="E16" s="85"/>
      <c r="F16" s="85"/>
      <c r="G16" s="86">
        <f>SUM(G9:G11)</f>
        <v>32</v>
      </c>
      <c r="I16" s="87" t="s">
        <v>21</v>
      </c>
      <c r="J16" s="88"/>
      <c r="K16" s="88"/>
      <c r="L16" s="245">
        <f>IF(F31=0,0,SUM(L9:M14))</f>
        <v>0</v>
      </c>
      <c r="M16" s="245"/>
      <c r="N16" s="245"/>
      <c r="P16" s="89" t="s">
        <v>21</v>
      </c>
      <c r="Q16" s="90"/>
      <c r="R16" s="91"/>
      <c r="S16" s="90"/>
      <c r="T16" s="247">
        <f>IF(F32=0,0,SUM(T9:T15))</f>
        <v>0</v>
      </c>
      <c r="U16" s="247"/>
      <c r="V16" s="92"/>
      <c r="X16" s="93" t="s">
        <v>21</v>
      </c>
      <c r="Y16" s="94"/>
      <c r="Z16" s="94"/>
      <c r="AA16" s="94"/>
      <c r="AB16" s="95"/>
      <c r="AC16" s="95"/>
      <c r="AD16" s="96">
        <f>IF(F33=0,0,SUM(AD9:AD14))</f>
        <v>0</v>
      </c>
      <c r="AE16" s="97"/>
      <c r="AG16" s="167"/>
      <c r="AH16" s="99"/>
      <c r="AI16" s="99"/>
      <c r="AJ16" s="99"/>
      <c r="AK16" s="99"/>
      <c r="AL16" s="100"/>
      <c r="AM16" s="100"/>
      <c r="AN16" s="100"/>
      <c r="AO16" s="100"/>
      <c r="AP16" s="168"/>
      <c r="AQ16" s="168"/>
      <c r="AR16" s="169"/>
      <c r="AS16" s="99"/>
      <c r="AT16" s="99"/>
      <c r="AU16" s="99"/>
      <c r="AV16" s="99"/>
      <c r="AW16" s="99"/>
      <c r="AX16" s="99"/>
      <c r="AY16" s="99"/>
      <c r="AZ16" s="99"/>
      <c r="BA16" s="99"/>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row>
    <row r="17" spans="2:81" s="83" customFormat="1" ht="15" customHeight="1" x14ac:dyDescent="0.3">
      <c r="B17" s="82"/>
      <c r="D17" s="101" t="s">
        <v>22</v>
      </c>
      <c r="E17" s="85"/>
      <c r="F17" s="85"/>
      <c r="G17" s="102">
        <v>0</v>
      </c>
      <c r="I17" s="103" t="s">
        <v>22</v>
      </c>
      <c r="J17" s="88"/>
      <c r="K17" s="88"/>
      <c r="L17" s="162"/>
      <c r="M17" s="273">
        <v>0</v>
      </c>
      <c r="N17" s="273"/>
      <c r="P17" s="105" t="s">
        <v>22</v>
      </c>
      <c r="Q17" s="90"/>
      <c r="R17" s="91"/>
      <c r="S17" s="90"/>
      <c r="T17" s="286">
        <f>ROUND(F28*2*0.17,-1)</f>
        <v>0</v>
      </c>
      <c r="U17" s="286"/>
      <c r="V17" s="92"/>
      <c r="X17" s="106" t="s">
        <v>22</v>
      </c>
      <c r="Y17" s="94"/>
      <c r="Z17" s="94"/>
      <c r="AA17" s="94"/>
      <c r="AB17" s="95"/>
      <c r="AC17" s="95"/>
      <c r="AD17" s="107">
        <f>ROUND(F28*2*0.201*2.7,-1)</f>
        <v>0</v>
      </c>
      <c r="AE17" s="97"/>
      <c r="AG17" s="167"/>
      <c r="AH17" s="99"/>
      <c r="AI17" s="99"/>
      <c r="AJ17" s="99" t="s">
        <v>11</v>
      </c>
      <c r="AK17" s="99"/>
      <c r="AL17" s="100"/>
      <c r="AM17" s="100">
        <f>0-(G10*((F31*R32)+(F32*T32)+(F33*W32)))</f>
        <v>0</v>
      </c>
      <c r="AN17" s="100">
        <f>0-(G9*((F31*R32)+(F32*T32)+(F33*W32)))</f>
        <v>0</v>
      </c>
      <c r="AO17" s="100"/>
      <c r="AP17" s="168"/>
      <c r="AQ17" s="168"/>
      <c r="AR17" s="169"/>
      <c r="AS17" s="99"/>
      <c r="AT17" s="99"/>
      <c r="AU17" s="99"/>
      <c r="AV17" s="99"/>
      <c r="AW17" s="99"/>
      <c r="AX17" s="99"/>
      <c r="AY17" s="99"/>
      <c r="AZ17" s="99"/>
      <c r="BA17" s="99"/>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row>
    <row r="18" spans="2:81" x14ac:dyDescent="0.2">
      <c r="B18" s="15"/>
      <c r="K18" s="1"/>
      <c r="AE18" s="16"/>
      <c r="AH18" s="54"/>
      <c r="AI18" s="54"/>
      <c r="AJ18" s="54" t="s">
        <v>15</v>
      </c>
      <c r="AK18" s="54"/>
      <c r="AL18" s="56"/>
      <c r="AM18" s="54"/>
      <c r="AN18" s="54"/>
      <c r="AO18" s="54"/>
      <c r="AP18" s="164"/>
      <c r="AQ18" s="164"/>
      <c r="AR18" s="164"/>
      <c r="AS18" s="54"/>
      <c r="AT18" s="54"/>
      <c r="AU18" s="54"/>
      <c r="AV18" s="54"/>
      <c r="AW18" s="54"/>
      <c r="AX18" s="54"/>
      <c r="AY18" s="54"/>
      <c r="AZ18" s="54"/>
      <c r="BA18" s="54"/>
    </row>
    <row r="19" spans="2:81" x14ac:dyDescent="0.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47"/>
      <c r="AH19" s="54"/>
      <c r="AI19" s="54"/>
      <c r="AJ19" s="54"/>
      <c r="AK19" s="54"/>
      <c r="AL19" s="54"/>
      <c r="AM19" s="54"/>
      <c r="AN19" s="54"/>
      <c r="AO19" s="54"/>
      <c r="AP19" s="164"/>
      <c r="AQ19" s="164"/>
      <c r="AR19" s="164"/>
      <c r="AS19" s="54"/>
      <c r="AT19" s="54"/>
      <c r="AU19" s="54"/>
      <c r="AV19" s="54"/>
      <c r="AW19" s="54"/>
      <c r="AX19" s="54"/>
      <c r="AY19" s="54"/>
      <c r="AZ19" s="54"/>
      <c r="BA19" s="54"/>
    </row>
    <row r="20" spans="2:81" ht="9.4499999999999993" customHeight="1" x14ac:dyDescent="0.2">
      <c r="K20" s="1"/>
      <c r="U20" s="36"/>
      <c r="V20" s="36"/>
      <c r="AH20" s="54"/>
      <c r="AI20" s="54"/>
      <c r="AJ20" s="54"/>
      <c r="AK20" s="54"/>
      <c r="AL20" s="56"/>
      <c r="AM20" s="54"/>
      <c r="AN20" s="54"/>
      <c r="AO20" s="54"/>
      <c r="AP20" s="164"/>
      <c r="AQ20" s="164"/>
      <c r="AR20" s="164"/>
      <c r="AS20" s="54"/>
      <c r="AT20" s="54"/>
      <c r="AU20" s="54"/>
      <c r="AV20" s="54"/>
      <c r="AW20" s="54"/>
      <c r="AX20" s="54"/>
      <c r="AY20" s="54"/>
      <c r="AZ20" s="54"/>
      <c r="BA20" s="54"/>
    </row>
    <row r="21" spans="2:81" ht="12.45" customHeight="1" x14ac:dyDescent="0.2">
      <c r="AH21" s="54"/>
      <c r="AI21" s="54"/>
      <c r="AJ21" s="54"/>
      <c r="AK21" s="54"/>
      <c r="AL21" s="56"/>
      <c r="AM21" s="54"/>
      <c r="AN21" s="54"/>
      <c r="AO21" s="54"/>
      <c r="AP21" s="164"/>
      <c r="AQ21" s="164"/>
      <c r="AR21" s="164"/>
      <c r="AS21" s="54"/>
      <c r="AT21" s="54"/>
      <c r="AU21" s="54"/>
      <c r="AV21" s="54"/>
      <c r="AW21" s="54"/>
      <c r="AX21" s="54"/>
      <c r="AY21" s="54"/>
      <c r="AZ21" s="54"/>
      <c r="BA21" s="54"/>
    </row>
    <row r="22" spans="2:81" ht="13.95" customHeight="1" x14ac:dyDescent="0.3">
      <c r="B22" s="31" t="s">
        <v>23</v>
      </c>
      <c r="N22" s="31" t="s">
        <v>24</v>
      </c>
      <c r="AH22" s="54"/>
      <c r="AI22" s="54"/>
      <c r="AJ22" s="54" t="s">
        <v>25</v>
      </c>
      <c r="AK22" s="54"/>
      <c r="AL22" s="56">
        <f>SUM(AL13:AN13)</f>
        <v>0</v>
      </c>
      <c r="AM22" s="54"/>
      <c r="AN22" s="54"/>
      <c r="AO22" s="54"/>
      <c r="AP22" s="164"/>
      <c r="AQ22" s="164"/>
      <c r="AR22" s="164"/>
      <c r="AS22" s="54"/>
      <c r="AT22" s="54"/>
      <c r="AU22" s="54"/>
      <c r="AV22" s="54"/>
      <c r="AW22" s="54"/>
      <c r="AX22" s="54"/>
      <c r="AY22" s="54"/>
      <c r="AZ22" s="54"/>
      <c r="BA22" s="54"/>
    </row>
    <row r="23" spans="2:81" ht="13.95" customHeight="1" x14ac:dyDescent="0.2">
      <c r="B23" s="37" t="s">
        <v>26</v>
      </c>
      <c r="N23" s="37" t="s">
        <v>27</v>
      </c>
      <c r="AH23" s="54"/>
      <c r="AI23" s="54"/>
      <c r="AJ23" s="54"/>
      <c r="AK23" s="54"/>
      <c r="AL23" s="56"/>
      <c r="AM23" s="54"/>
      <c r="AN23" s="54"/>
      <c r="AO23" s="54"/>
      <c r="AP23" s="164"/>
      <c r="AQ23" s="164"/>
      <c r="AR23" s="164"/>
      <c r="AS23" s="54"/>
      <c r="AT23" s="54"/>
      <c r="AU23" s="54"/>
      <c r="AV23" s="54"/>
      <c r="AW23" s="54"/>
      <c r="AX23" s="54"/>
      <c r="AY23" s="54"/>
      <c r="AZ23" s="54"/>
      <c r="BA23" s="54"/>
    </row>
    <row r="24" spans="2:81" x14ac:dyDescent="0.2">
      <c r="B24" s="12"/>
      <c r="C24" s="13"/>
      <c r="D24" s="13"/>
      <c r="E24" s="13"/>
      <c r="F24" s="13"/>
      <c r="G24" s="13"/>
      <c r="H24" s="13"/>
      <c r="I24" s="13"/>
      <c r="J24" s="13"/>
      <c r="K24" s="25"/>
      <c r="L24" s="14"/>
      <c r="N24" s="24"/>
      <c r="O24" s="13"/>
      <c r="P24" s="13"/>
      <c r="Q24" s="13"/>
      <c r="R24" s="13"/>
      <c r="S24" s="13"/>
      <c r="T24" s="13"/>
      <c r="U24" s="13"/>
      <c r="V24" s="13"/>
      <c r="W24" s="13"/>
      <c r="X24" s="13"/>
      <c r="Y24" s="13"/>
      <c r="Z24" s="13"/>
      <c r="AA24" s="13"/>
      <c r="AB24" s="13"/>
      <c r="AC24" s="13"/>
      <c r="AD24" s="13"/>
      <c r="AE24" s="14"/>
      <c r="AH24" s="54"/>
      <c r="AI24" s="54"/>
      <c r="AJ24" s="54" t="s">
        <v>28</v>
      </c>
      <c r="AK24" s="54"/>
      <c r="AL24" s="56">
        <f>SUM(AL14:AN14)</f>
        <v>0</v>
      </c>
      <c r="AM24" s="54"/>
      <c r="AN24" s="54"/>
      <c r="AO24" s="54"/>
      <c r="AP24" s="164"/>
      <c r="AQ24" s="164"/>
      <c r="AR24" s="164"/>
      <c r="AS24" s="54"/>
      <c r="AT24" s="54"/>
      <c r="AU24" s="54"/>
      <c r="AV24" s="54"/>
      <c r="AW24" s="54"/>
      <c r="AX24" s="54"/>
      <c r="AY24" s="54"/>
      <c r="AZ24" s="54"/>
      <c r="BA24" s="54"/>
    </row>
    <row r="25" spans="2:81" ht="15" customHeight="1" x14ac:dyDescent="0.2">
      <c r="B25" s="38" t="s">
        <v>29</v>
      </c>
      <c r="L25" s="16"/>
      <c r="N25" s="15"/>
      <c r="O25" s="258" t="s">
        <v>30</v>
      </c>
      <c r="P25" s="258"/>
      <c r="Q25" s="258"/>
      <c r="R25" s="258"/>
      <c r="S25" s="258"/>
      <c r="T25" s="258"/>
      <c r="U25" s="258"/>
      <c r="V25" s="258"/>
      <c r="W25" s="258"/>
      <c r="X25" s="258"/>
      <c r="Y25" s="258"/>
      <c r="Z25" s="258"/>
      <c r="AA25" s="258"/>
      <c r="AB25" s="258"/>
      <c r="AC25" s="258"/>
      <c r="AD25" s="258"/>
      <c r="AE25" s="16"/>
      <c r="AH25" s="54"/>
      <c r="AI25" s="54"/>
      <c r="AJ25" s="54" t="s">
        <v>31</v>
      </c>
      <c r="AK25" s="54"/>
      <c r="AL25" s="56">
        <f>SUM(AL15:AN15)</f>
        <v>0</v>
      </c>
      <c r="AM25" s="54"/>
      <c r="AN25" s="54"/>
      <c r="AO25" s="54"/>
      <c r="AP25" s="164"/>
      <c r="AQ25" s="164"/>
      <c r="AR25" s="164"/>
      <c r="AS25" s="54"/>
      <c r="AT25" s="54"/>
      <c r="AU25" s="54"/>
      <c r="AV25" s="54"/>
      <c r="AW25" s="54"/>
      <c r="AX25" s="54"/>
      <c r="AY25" s="54"/>
      <c r="AZ25" s="54"/>
      <c r="BA25" s="54"/>
    </row>
    <row r="26" spans="2:81" ht="12" customHeight="1" x14ac:dyDescent="0.2">
      <c r="B26" s="15"/>
      <c r="C26" s="1" t="s">
        <v>32</v>
      </c>
      <c r="F26" s="249"/>
      <c r="G26" s="249"/>
      <c r="H26" s="7"/>
      <c r="I26" s="2"/>
      <c r="L26" s="16"/>
      <c r="N26" s="22"/>
      <c r="O26" s="258"/>
      <c r="P26" s="258"/>
      <c r="Q26" s="258"/>
      <c r="R26" s="258"/>
      <c r="S26" s="258"/>
      <c r="T26" s="258"/>
      <c r="U26" s="258"/>
      <c r="V26" s="258"/>
      <c r="W26" s="258"/>
      <c r="X26" s="258"/>
      <c r="Y26" s="258"/>
      <c r="Z26" s="258"/>
      <c r="AA26" s="258"/>
      <c r="AB26" s="258"/>
      <c r="AC26" s="258"/>
      <c r="AD26" s="258"/>
      <c r="AE26" s="16"/>
      <c r="AH26" s="54"/>
      <c r="AI26" s="54"/>
      <c r="AJ26" s="54" t="s">
        <v>34</v>
      </c>
      <c r="AK26" s="54"/>
      <c r="AL26" s="56">
        <f>R81</f>
        <v>0</v>
      </c>
      <c r="AM26" s="54"/>
      <c r="AN26" s="54"/>
      <c r="AO26" s="54"/>
      <c r="AP26" s="164"/>
      <c r="AQ26" s="164"/>
      <c r="AR26" s="164"/>
      <c r="AS26" s="54"/>
      <c r="AT26" s="54"/>
      <c r="AU26" s="54"/>
      <c r="AV26" s="54"/>
      <c r="AW26" s="54"/>
      <c r="AX26" s="54"/>
      <c r="AY26" s="54"/>
      <c r="AZ26" s="54"/>
      <c r="BA26" s="54"/>
    </row>
    <row r="27" spans="2:81" x14ac:dyDescent="0.2">
      <c r="B27" s="15"/>
      <c r="C27" s="1" t="s">
        <v>35</v>
      </c>
      <c r="F27" s="249"/>
      <c r="G27" s="249"/>
      <c r="H27" s="7"/>
      <c r="L27" s="16"/>
      <c r="N27" s="15"/>
      <c r="O27" s="258"/>
      <c r="P27" s="258"/>
      <c r="Q27" s="258"/>
      <c r="R27" s="258"/>
      <c r="S27" s="258"/>
      <c r="T27" s="258"/>
      <c r="U27" s="258"/>
      <c r="V27" s="258"/>
      <c r="W27" s="258"/>
      <c r="X27" s="258"/>
      <c r="Y27" s="258"/>
      <c r="Z27" s="258"/>
      <c r="AA27" s="258"/>
      <c r="AB27" s="258"/>
      <c r="AC27" s="258"/>
      <c r="AD27" s="258"/>
      <c r="AE27" s="16"/>
      <c r="AH27" s="54"/>
      <c r="AI27" s="54" t="s">
        <v>37</v>
      </c>
      <c r="AJ27" s="54" t="s">
        <v>38</v>
      </c>
      <c r="AK27" s="54"/>
      <c r="AL27" s="56">
        <f>AL6-AL13</f>
        <v>0</v>
      </c>
      <c r="AM27" s="54"/>
      <c r="AN27" s="54"/>
      <c r="AO27" s="54"/>
      <c r="AP27" s="164"/>
      <c r="AQ27" s="164"/>
      <c r="AR27" s="164"/>
      <c r="AS27" s="54"/>
      <c r="AT27" s="54"/>
      <c r="AU27" s="54"/>
      <c r="AV27" s="54"/>
      <c r="AW27" s="54"/>
      <c r="AX27" s="54"/>
      <c r="AY27" s="54"/>
      <c r="AZ27" s="54"/>
      <c r="BA27" s="54"/>
    </row>
    <row r="28" spans="2:81" x14ac:dyDescent="0.2">
      <c r="B28" s="15"/>
      <c r="C28" s="1" t="s">
        <v>39</v>
      </c>
      <c r="F28" s="254"/>
      <c r="G28" s="254"/>
      <c r="H28" s="21" t="s">
        <v>40</v>
      </c>
      <c r="L28" s="16"/>
      <c r="N28" s="15"/>
      <c r="O28" s="258"/>
      <c r="P28" s="258"/>
      <c r="Q28" s="258"/>
      <c r="R28" s="258"/>
      <c r="S28" s="258"/>
      <c r="T28" s="258"/>
      <c r="U28" s="258"/>
      <c r="V28" s="258"/>
      <c r="W28" s="258"/>
      <c r="X28" s="258"/>
      <c r="Y28" s="258"/>
      <c r="Z28" s="258"/>
      <c r="AA28" s="258"/>
      <c r="AB28" s="258"/>
      <c r="AC28" s="258"/>
      <c r="AD28" s="258"/>
      <c r="AE28" s="16"/>
      <c r="AH28" s="54"/>
      <c r="AI28" s="54" t="s">
        <v>5</v>
      </c>
      <c r="AJ28" s="54" t="s">
        <v>3</v>
      </c>
      <c r="AK28" s="54"/>
      <c r="AL28" s="56">
        <f>AM6-AM13</f>
        <v>0</v>
      </c>
      <c r="AM28" s="54"/>
      <c r="AN28" s="54"/>
      <c r="AO28" s="56"/>
      <c r="AP28" s="164"/>
      <c r="AQ28" s="164"/>
      <c r="AR28" s="164"/>
      <c r="AS28" s="54"/>
      <c r="AT28" s="54"/>
      <c r="AU28" s="54"/>
      <c r="AV28" s="54"/>
      <c r="AW28" s="54"/>
      <c r="AX28" s="54"/>
      <c r="AY28" s="54"/>
      <c r="AZ28" s="54"/>
      <c r="BA28" s="54"/>
    </row>
    <row r="29" spans="2:81" ht="12" customHeight="1" x14ac:dyDescent="0.2">
      <c r="B29" s="15"/>
      <c r="L29" s="16"/>
      <c r="N29" s="15"/>
      <c r="AE29" s="16"/>
      <c r="AH29" s="54"/>
      <c r="AI29" s="54"/>
      <c r="AJ29" s="54" t="s">
        <v>4</v>
      </c>
      <c r="AK29" s="54"/>
      <c r="AL29" s="56">
        <f>AN6-AN13</f>
        <v>0</v>
      </c>
      <c r="AM29" s="54"/>
      <c r="AN29" s="54"/>
      <c r="AO29" s="56"/>
      <c r="AP29" s="164"/>
      <c r="AQ29" s="164"/>
      <c r="AR29" s="164"/>
      <c r="AS29" s="54"/>
      <c r="AT29" s="54"/>
      <c r="AU29" s="54"/>
      <c r="AV29" s="54"/>
      <c r="AW29" s="54"/>
      <c r="AX29" s="54"/>
      <c r="AY29" s="54"/>
      <c r="AZ29" s="54"/>
      <c r="BA29" s="54"/>
    </row>
    <row r="30" spans="2:81" ht="12" customHeight="1" x14ac:dyDescent="0.2">
      <c r="B30" s="15"/>
      <c r="C30" s="27" t="s">
        <v>41</v>
      </c>
      <c r="D30" s="27"/>
      <c r="E30" s="27"/>
      <c r="F30" s="27"/>
      <c r="G30" s="27"/>
      <c r="H30" s="27"/>
      <c r="I30" s="27"/>
      <c r="L30" s="16"/>
      <c r="N30" s="15"/>
      <c r="O30" s="7"/>
      <c r="Q30" s="29"/>
      <c r="R30" s="29"/>
      <c r="S30" s="28"/>
      <c r="T30" s="7"/>
      <c r="U30" s="7"/>
      <c r="V30" s="7"/>
      <c r="AE30" s="16"/>
      <c r="AH30" s="54"/>
      <c r="AI30" s="54" t="s">
        <v>6</v>
      </c>
      <c r="AJ30" s="54" t="s">
        <v>38</v>
      </c>
      <c r="AK30" s="54"/>
      <c r="AL30" s="56">
        <f>AL7-AL14</f>
        <v>0</v>
      </c>
      <c r="AM30" s="54"/>
      <c r="AN30" s="54"/>
      <c r="AO30" s="54"/>
      <c r="AP30" s="164"/>
      <c r="AQ30" s="164"/>
      <c r="AR30" s="164"/>
      <c r="AS30" s="54"/>
      <c r="AT30" s="54"/>
      <c r="AU30" s="54"/>
      <c r="AV30" s="54"/>
      <c r="AW30" s="54"/>
      <c r="AX30" s="54"/>
      <c r="AY30" s="54"/>
      <c r="AZ30" s="54"/>
      <c r="BA30" s="54"/>
    </row>
    <row r="31" spans="2:81" ht="12" customHeight="1" thickBot="1" x14ac:dyDescent="0.25">
      <c r="B31" s="15"/>
      <c r="C31" s="1" t="s">
        <v>42</v>
      </c>
      <c r="F31" s="77">
        <v>1</v>
      </c>
      <c r="G31" s="3"/>
      <c r="L31" s="16"/>
      <c r="N31" s="15"/>
      <c r="O31" s="7"/>
      <c r="P31" s="29"/>
      <c r="Q31" s="29"/>
      <c r="R31" s="29"/>
      <c r="S31" s="28"/>
      <c r="T31" s="7"/>
      <c r="U31" s="7"/>
      <c r="V31" s="7"/>
      <c r="AE31" s="16"/>
      <c r="AH31" s="54"/>
      <c r="AI31" s="54"/>
      <c r="AJ31" s="54" t="s">
        <v>3</v>
      </c>
      <c r="AK31" s="54"/>
      <c r="AL31" s="56">
        <f>AM7-AM14</f>
        <v>0</v>
      </c>
      <c r="AM31" s="54"/>
      <c r="AN31" s="54"/>
      <c r="AO31" s="54"/>
      <c r="AP31" s="164"/>
      <c r="AQ31" s="164"/>
      <c r="AR31" s="164"/>
      <c r="AS31" s="54"/>
      <c r="AT31" s="54"/>
      <c r="AU31" s="54"/>
      <c r="AV31" s="54"/>
      <c r="AW31" s="54"/>
      <c r="AX31" s="54"/>
      <c r="AY31" s="54"/>
      <c r="AZ31" s="54"/>
      <c r="BA31" s="54"/>
    </row>
    <row r="32" spans="2:81" ht="12.45" customHeight="1" x14ac:dyDescent="0.2">
      <c r="B32" s="15"/>
      <c r="C32" s="1" t="s">
        <v>43</v>
      </c>
      <c r="F32" s="77">
        <v>1</v>
      </c>
      <c r="L32" s="16"/>
      <c r="N32" s="15"/>
      <c r="P32" s="7"/>
      <c r="R32" s="250">
        <v>0</v>
      </c>
      <c r="S32" s="28"/>
      <c r="T32" s="259">
        <v>0</v>
      </c>
      <c r="U32" s="260"/>
      <c r="V32" s="39"/>
      <c r="W32" s="278">
        <v>0</v>
      </c>
      <c r="X32" s="279"/>
      <c r="Y32" s="39"/>
      <c r="Z32" s="39"/>
      <c r="AE32" s="16"/>
      <c r="AH32" s="54"/>
      <c r="AI32" s="54"/>
      <c r="AJ32" s="54" t="s">
        <v>4</v>
      </c>
      <c r="AK32" s="54"/>
      <c r="AL32" s="56">
        <f>AN7-AN14</f>
        <v>0</v>
      </c>
      <c r="AM32" s="54"/>
      <c r="AN32" s="54"/>
      <c r="AO32" s="54"/>
      <c r="AP32" s="164"/>
      <c r="AQ32" s="164"/>
      <c r="AR32" s="164"/>
      <c r="AS32" s="54"/>
      <c r="AT32" s="54"/>
      <c r="AU32" s="54"/>
      <c r="AV32" s="54"/>
      <c r="AW32" s="54"/>
      <c r="AX32" s="54"/>
      <c r="AY32" s="54"/>
      <c r="AZ32" s="54"/>
      <c r="BA32" s="54"/>
    </row>
    <row r="33" spans="2:53" ht="12" customHeight="1" thickBot="1" x14ac:dyDescent="0.25">
      <c r="B33" s="15"/>
      <c r="C33" s="1" t="s">
        <v>44</v>
      </c>
      <c r="F33" s="77">
        <v>1</v>
      </c>
      <c r="L33" s="16"/>
      <c r="N33" s="15"/>
      <c r="P33" s="28"/>
      <c r="R33" s="251"/>
      <c r="S33" s="28"/>
      <c r="T33" s="261"/>
      <c r="U33" s="262"/>
      <c r="V33" s="39"/>
      <c r="W33" s="280"/>
      <c r="X33" s="281"/>
      <c r="Y33" s="39"/>
      <c r="Z33" s="39"/>
      <c r="AE33" s="16"/>
      <c r="AH33" s="54"/>
      <c r="AI33" s="54" t="s">
        <v>7</v>
      </c>
      <c r="AJ33" s="54" t="s">
        <v>38</v>
      </c>
      <c r="AK33" s="54"/>
      <c r="AL33" s="56">
        <f>AL8-AL15</f>
        <v>0</v>
      </c>
      <c r="AM33" s="54"/>
      <c r="AN33" s="54"/>
      <c r="AO33" s="54"/>
      <c r="AP33" s="164"/>
      <c r="AQ33" s="164"/>
      <c r="AR33" s="164"/>
      <c r="AS33" s="54"/>
      <c r="AT33" s="54"/>
      <c r="AU33" s="54"/>
      <c r="AV33" s="54"/>
      <c r="AW33" s="54"/>
      <c r="AX33" s="54"/>
      <c r="AY33" s="54"/>
      <c r="AZ33" s="54"/>
      <c r="BA33" s="54"/>
    </row>
    <row r="34" spans="2:53" ht="12" customHeight="1" thickBot="1" x14ac:dyDescent="0.25">
      <c r="B34" s="15"/>
      <c r="F34" s="7"/>
      <c r="L34" s="16"/>
      <c r="N34" s="15"/>
      <c r="O34" s="28"/>
      <c r="P34" s="28"/>
      <c r="Q34" s="7"/>
      <c r="R34" s="7"/>
      <c r="S34" s="28"/>
      <c r="T34" s="7"/>
      <c r="U34" s="7"/>
      <c r="V34" s="7"/>
      <c r="AE34" s="16"/>
      <c r="AH34" s="54"/>
      <c r="AI34" s="54"/>
      <c r="AJ34" s="54" t="s">
        <v>3</v>
      </c>
      <c r="AK34" s="54"/>
      <c r="AL34" s="56">
        <f>AM8-AM15</f>
        <v>0</v>
      </c>
      <c r="AM34" s="54"/>
      <c r="AN34" s="54"/>
      <c r="AO34" s="54"/>
      <c r="AP34" s="164"/>
      <c r="AQ34" s="164"/>
      <c r="AR34" s="164"/>
      <c r="AS34" s="54"/>
      <c r="AT34" s="54"/>
      <c r="AU34" s="54"/>
      <c r="AV34" s="54"/>
      <c r="AW34" s="54"/>
      <c r="AX34" s="54"/>
      <c r="AY34" s="54"/>
      <c r="AZ34" s="54"/>
      <c r="BA34" s="54"/>
    </row>
    <row r="35" spans="2:53" ht="12" customHeight="1" thickBot="1" x14ac:dyDescent="0.25">
      <c r="B35" s="15"/>
      <c r="C35" s="1" t="s">
        <v>45</v>
      </c>
      <c r="F35" s="77"/>
      <c r="K35" s="26"/>
      <c r="L35" s="16"/>
      <c r="N35" s="15"/>
      <c r="O35" s="40"/>
      <c r="P35" s="40"/>
      <c r="Q35" s="40"/>
      <c r="R35" s="40"/>
      <c r="S35" s="40"/>
      <c r="T35" s="40"/>
      <c r="U35" s="40"/>
      <c r="V35" s="40"/>
      <c r="W35" s="40"/>
      <c r="X35" s="40"/>
      <c r="Y35" s="40"/>
      <c r="Z35" s="40"/>
      <c r="AA35" s="40"/>
      <c r="AB35" s="40"/>
      <c r="AC35" s="40"/>
      <c r="AE35" s="16"/>
      <c r="AH35" s="54"/>
      <c r="AI35" s="54"/>
      <c r="AJ35" s="54" t="s">
        <v>4</v>
      </c>
      <c r="AK35" s="54"/>
      <c r="AL35" s="56">
        <f>AN8-AN15</f>
        <v>0</v>
      </c>
      <c r="AM35" s="54"/>
      <c r="AN35" s="54"/>
      <c r="AO35" s="54"/>
      <c r="AP35" s="164"/>
      <c r="AQ35" s="164"/>
      <c r="AR35" s="164"/>
      <c r="AS35" s="54"/>
      <c r="AT35" s="54"/>
      <c r="AU35" s="54"/>
      <c r="AV35" s="54"/>
      <c r="AW35" s="54"/>
      <c r="AX35" s="54"/>
      <c r="AY35" s="54"/>
      <c r="AZ35" s="54"/>
      <c r="BA35" s="54"/>
    </row>
    <row r="36" spans="2:53" ht="12.45" customHeight="1" x14ac:dyDescent="0.2">
      <c r="B36" s="15"/>
      <c r="F36" s="7"/>
      <c r="K36" s="32"/>
      <c r="L36" s="16"/>
      <c r="M36" s="3"/>
      <c r="N36" s="15"/>
      <c r="O36" s="48"/>
      <c r="P36" s="40"/>
      <c r="Q36" s="40"/>
      <c r="R36" s="256">
        <f>L16*F31*R32</f>
        <v>0</v>
      </c>
      <c r="S36" s="40"/>
      <c r="T36" s="287">
        <f>T16*F32*T32</f>
        <v>0</v>
      </c>
      <c r="U36" s="288"/>
      <c r="V36" s="40"/>
      <c r="W36" s="274">
        <f>AD16*F33*W32</f>
        <v>0</v>
      </c>
      <c r="X36" s="275"/>
      <c r="Y36" s="40"/>
      <c r="Z36" s="263">
        <f>SUM(R36+T36+W36)</f>
        <v>0</v>
      </c>
      <c r="AA36" s="264"/>
      <c r="AB36" s="40"/>
      <c r="AC36" s="40"/>
      <c r="AE36" s="16"/>
      <c r="AH36" s="54"/>
      <c r="AI36" s="54"/>
      <c r="AJ36" s="54"/>
      <c r="AK36" s="54"/>
      <c r="AL36" s="56"/>
      <c r="AM36" s="54"/>
      <c r="AN36" s="54"/>
      <c r="AO36" s="54"/>
      <c r="AP36" s="164"/>
      <c r="AQ36" s="164"/>
      <c r="AR36" s="164"/>
      <c r="AS36" s="54"/>
      <c r="AT36" s="54"/>
      <c r="AU36" s="54"/>
      <c r="AV36" s="54"/>
      <c r="AW36" s="54"/>
      <c r="AX36" s="54"/>
      <c r="AY36" s="54"/>
      <c r="AZ36" s="54"/>
      <c r="BA36" s="54"/>
    </row>
    <row r="37" spans="2:53" ht="11.7" customHeight="1" thickBot="1" x14ac:dyDescent="0.25">
      <c r="B37" s="15"/>
      <c r="L37" s="16"/>
      <c r="M37" s="3"/>
      <c r="N37" s="15"/>
      <c r="O37" s="40"/>
      <c r="P37" s="40"/>
      <c r="Q37" s="40"/>
      <c r="R37" s="257"/>
      <c r="S37" s="40"/>
      <c r="T37" s="289"/>
      <c r="U37" s="290"/>
      <c r="V37" s="40"/>
      <c r="W37" s="276"/>
      <c r="X37" s="277"/>
      <c r="Y37" s="41"/>
      <c r="Z37" s="265"/>
      <c r="AA37" s="266"/>
      <c r="AB37" s="40"/>
      <c r="AC37" s="40"/>
      <c r="AE37" s="16"/>
      <c r="AH37" s="54"/>
      <c r="AI37" s="54"/>
      <c r="AJ37" s="54"/>
      <c r="AK37" s="54"/>
      <c r="AL37" s="54"/>
      <c r="AM37" s="54"/>
      <c r="AN37" s="54"/>
      <c r="AO37" s="54"/>
      <c r="AP37" s="164"/>
      <c r="AQ37" s="164"/>
      <c r="AR37" s="164"/>
      <c r="AS37" s="54"/>
      <c r="AT37" s="54"/>
      <c r="AU37" s="54"/>
      <c r="AV37" s="54"/>
      <c r="AW37" s="54"/>
      <c r="AX37" s="54"/>
      <c r="AY37" s="54"/>
      <c r="AZ37" s="54"/>
      <c r="BA37" s="54"/>
    </row>
    <row r="38" spans="2:53" x14ac:dyDescent="0.2">
      <c r="B38" s="22" t="str">
        <f>IF(F31=0,"Fyll i värden för en typisk resa med tåg (ej aktuell)","Fyll i värden för en typisk resa med tåg")</f>
        <v>Fyll i värden för en typisk resa med tåg</v>
      </c>
      <c r="L38" s="16"/>
      <c r="M38" s="3"/>
      <c r="N38" s="15"/>
      <c r="O38" s="40"/>
      <c r="P38" s="40"/>
      <c r="Q38" s="40"/>
      <c r="R38" s="40"/>
      <c r="S38" s="40"/>
      <c r="T38" s="40"/>
      <c r="U38" s="40"/>
      <c r="V38" s="40"/>
      <c r="W38" s="40"/>
      <c r="X38" s="40"/>
      <c r="Y38" s="40"/>
      <c r="Z38" s="40"/>
      <c r="AA38" s="40"/>
      <c r="AB38" s="40"/>
      <c r="AC38" s="40"/>
      <c r="AE38" s="16"/>
      <c r="AH38" s="54"/>
      <c r="AI38" s="54"/>
      <c r="AJ38" s="54"/>
      <c r="AK38" s="54"/>
      <c r="AL38" s="54"/>
      <c r="AM38" s="54"/>
      <c r="AN38" s="54"/>
      <c r="AO38" s="54"/>
      <c r="AP38" s="164"/>
      <c r="AQ38" s="164"/>
      <c r="AR38" s="164"/>
      <c r="AS38" s="54"/>
      <c r="AT38" s="54"/>
      <c r="AU38" s="54"/>
      <c r="AV38" s="54"/>
      <c r="AW38" s="54"/>
      <c r="AX38" s="54"/>
      <c r="AY38" s="54"/>
      <c r="AZ38" s="54"/>
      <c r="BA38" s="54"/>
    </row>
    <row r="39" spans="2:53" ht="12" thickBot="1" x14ac:dyDescent="0.25">
      <c r="B39" s="22"/>
      <c r="J39" s="3"/>
      <c r="L39" s="16"/>
      <c r="N39" s="15"/>
      <c r="O39" s="255"/>
      <c r="P39" s="40"/>
      <c r="Q39" s="40"/>
      <c r="R39" s="40"/>
      <c r="S39" s="40"/>
      <c r="T39" s="40"/>
      <c r="U39" s="40"/>
      <c r="V39" s="40"/>
      <c r="W39" s="40"/>
      <c r="X39" s="40"/>
      <c r="Y39" s="40"/>
      <c r="Z39" s="40"/>
      <c r="AA39" s="40"/>
      <c r="AB39" s="40"/>
      <c r="AC39" s="40"/>
      <c r="AE39" s="16"/>
      <c r="AH39" s="54"/>
      <c r="AI39" s="54"/>
      <c r="AJ39" s="54" t="s">
        <v>46</v>
      </c>
      <c r="AK39" s="54"/>
      <c r="AL39" s="54"/>
      <c r="AM39" s="54"/>
      <c r="AN39" s="54"/>
      <c r="AO39" s="54"/>
      <c r="AP39" s="164"/>
      <c r="AQ39" s="164"/>
      <c r="AR39" s="164"/>
      <c r="AS39" s="54"/>
      <c r="AT39" s="54"/>
      <c r="AU39" s="54"/>
      <c r="AV39" s="54"/>
      <c r="AW39" s="54"/>
      <c r="AX39" s="54"/>
      <c r="AY39" s="54"/>
      <c r="AZ39" s="54"/>
      <c r="BA39" s="54"/>
    </row>
    <row r="40" spans="2:53" ht="13.2" customHeight="1" thickBot="1" x14ac:dyDescent="0.25">
      <c r="B40" s="15"/>
      <c r="C40" s="1" t="s">
        <v>47</v>
      </c>
      <c r="I40" s="77"/>
      <c r="J40" s="3" t="s">
        <v>48</v>
      </c>
      <c r="L40" s="16"/>
      <c r="M40" s="3"/>
      <c r="N40" s="15"/>
      <c r="O40" s="255"/>
      <c r="P40" s="40"/>
      <c r="Q40" s="40"/>
      <c r="R40" s="40"/>
      <c r="S40" s="40"/>
      <c r="T40" s="291">
        <f>T17*F32*T32</f>
        <v>0</v>
      </c>
      <c r="U40" s="292"/>
      <c r="V40" s="40"/>
      <c r="W40" s="282">
        <f>AD17*F33*W32</f>
        <v>0</v>
      </c>
      <c r="X40" s="283"/>
      <c r="Y40" s="40"/>
      <c r="Z40" s="267">
        <f>SUM(W40+T40)</f>
        <v>0</v>
      </c>
      <c r="AA40" s="268"/>
      <c r="AB40" s="40"/>
      <c r="AC40" s="40"/>
      <c r="AE40" s="16"/>
      <c r="AH40" s="54"/>
      <c r="AI40" s="54"/>
      <c r="AJ40" s="56">
        <f>SUM(AL22:AL25)</f>
        <v>0</v>
      </c>
      <c r="AK40" s="54"/>
      <c r="AL40" s="54"/>
      <c r="AM40" s="54"/>
      <c r="AN40" s="54"/>
      <c r="AO40" s="54"/>
      <c r="AP40" s="164"/>
      <c r="AQ40" s="164"/>
      <c r="AR40" s="164"/>
      <c r="AS40" s="54"/>
      <c r="AT40" s="54"/>
      <c r="AU40" s="54"/>
      <c r="AV40" s="54"/>
      <c r="AW40" s="54"/>
      <c r="AX40" s="54"/>
      <c r="AY40" s="54"/>
      <c r="AZ40" s="54"/>
      <c r="BA40" s="54"/>
    </row>
    <row r="41" spans="2:53" ht="13.2" customHeight="1" thickBot="1" x14ac:dyDescent="0.25">
      <c r="B41" s="15"/>
      <c r="C41" s="1" t="s">
        <v>49</v>
      </c>
      <c r="I41" s="77"/>
      <c r="J41" s="3" t="s">
        <v>50</v>
      </c>
      <c r="K41" s="23" t="s">
        <v>18</v>
      </c>
      <c r="L41" s="16"/>
      <c r="M41" s="3"/>
      <c r="N41" s="15"/>
      <c r="O41" s="40"/>
      <c r="P41" s="40"/>
      <c r="Q41" s="40"/>
      <c r="R41" s="40"/>
      <c r="S41" s="40"/>
      <c r="T41" s="293"/>
      <c r="U41" s="294"/>
      <c r="V41" s="40"/>
      <c r="W41" s="284"/>
      <c r="X41" s="285"/>
      <c r="Y41" s="40"/>
      <c r="Z41" s="269"/>
      <c r="AA41" s="270"/>
      <c r="AB41" s="40"/>
      <c r="AC41" s="40"/>
      <c r="AE41" s="16"/>
      <c r="AH41" s="54"/>
      <c r="AI41" s="54"/>
      <c r="AJ41" s="54"/>
      <c r="AK41" s="54"/>
      <c r="AL41" s="54"/>
      <c r="AM41" s="54"/>
      <c r="AN41" s="54"/>
      <c r="AO41" s="54"/>
      <c r="AP41" s="164"/>
      <c r="AQ41" s="164"/>
      <c r="AR41" s="164"/>
      <c r="AS41" s="54"/>
      <c r="AT41" s="54"/>
      <c r="AU41" s="54"/>
      <c r="AV41" s="54"/>
      <c r="AW41" s="54"/>
      <c r="AX41" s="54"/>
      <c r="AY41" s="54"/>
      <c r="AZ41" s="54"/>
      <c r="BA41" s="54"/>
    </row>
    <row r="42" spans="2:53" ht="12" thickBot="1" x14ac:dyDescent="0.25">
      <c r="B42" s="15"/>
      <c r="C42" s="1" t="s">
        <v>51</v>
      </c>
      <c r="F42" s="11"/>
      <c r="G42" s="11"/>
      <c r="I42" s="77"/>
      <c r="J42" s="3" t="s">
        <v>48</v>
      </c>
      <c r="K42" s="23" t="s">
        <v>18</v>
      </c>
      <c r="L42" s="16"/>
      <c r="M42" s="3"/>
      <c r="N42" s="15"/>
      <c r="O42" s="40"/>
      <c r="P42" s="48"/>
      <c r="Q42" s="40"/>
      <c r="R42" s="40"/>
      <c r="S42" s="40"/>
      <c r="T42" s="40"/>
      <c r="U42" s="40"/>
      <c r="V42" s="40"/>
      <c r="W42" s="40"/>
      <c r="X42" s="40"/>
      <c r="Y42" s="40"/>
      <c r="Z42" s="40"/>
      <c r="AA42" s="40"/>
      <c r="AB42" s="40"/>
      <c r="AC42" s="40"/>
      <c r="AE42" s="16"/>
      <c r="AH42" s="54"/>
      <c r="AI42" s="54"/>
      <c r="AJ42" s="54" t="s">
        <v>52</v>
      </c>
      <c r="AK42" s="54"/>
      <c r="AL42" s="54"/>
      <c r="AM42" s="54"/>
      <c r="AN42" s="54"/>
      <c r="AO42" s="54"/>
      <c r="AP42" s="164"/>
      <c r="AQ42" s="164"/>
      <c r="AR42" s="164"/>
      <c r="AS42" s="54"/>
      <c r="AT42" s="54"/>
      <c r="AU42" s="54"/>
      <c r="AV42" s="54"/>
      <c r="AW42" s="54"/>
      <c r="AX42" s="54"/>
      <c r="AY42" s="54"/>
      <c r="AZ42" s="54"/>
      <c r="BA42" s="54"/>
    </row>
    <row r="43" spans="2:53" ht="12" customHeight="1" thickBot="1" x14ac:dyDescent="0.25">
      <c r="B43" s="15"/>
      <c r="C43" s="1" t="s">
        <v>98</v>
      </c>
      <c r="I43" s="77"/>
      <c r="J43" s="3" t="s">
        <v>48</v>
      </c>
      <c r="K43" s="23" t="s">
        <v>18</v>
      </c>
      <c r="L43" s="16"/>
      <c r="M43" s="3"/>
      <c r="N43" s="15"/>
      <c r="AE43" s="16"/>
      <c r="AH43" s="54"/>
      <c r="AI43" s="54"/>
      <c r="AJ43" s="56">
        <f>SUM(AL22:AL26)</f>
        <v>0</v>
      </c>
      <c r="AK43" s="54"/>
      <c r="AL43" s="54"/>
      <c r="AM43" s="54"/>
      <c r="AN43" s="54"/>
      <c r="AO43" s="54"/>
      <c r="AP43" s="164"/>
      <c r="AQ43" s="164"/>
      <c r="AR43" s="164"/>
      <c r="AS43" s="54"/>
      <c r="AT43" s="54"/>
      <c r="AU43" s="54"/>
      <c r="AV43" s="54"/>
      <c r="AW43" s="54"/>
      <c r="AX43" s="54"/>
      <c r="AY43" s="54"/>
      <c r="AZ43" s="54"/>
      <c r="BA43" s="54"/>
    </row>
    <row r="44" spans="2:53" ht="12" customHeight="1" x14ac:dyDescent="0.2">
      <c r="B44" s="15"/>
      <c r="L44" s="16"/>
      <c r="N44" s="15"/>
      <c r="AE44" s="16"/>
      <c r="AH44" s="54"/>
      <c r="AI44" s="54"/>
      <c r="AJ44" s="54"/>
      <c r="AK44" s="54"/>
      <c r="AL44" s="54"/>
      <c r="AM44" s="54"/>
      <c r="AN44" s="54"/>
      <c r="AO44" s="54"/>
      <c r="AP44" s="164"/>
      <c r="AQ44" s="164"/>
      <c r="AR44" s="164"/>
      <c r="AS44" s="54"/>
      <c r="AT44" s="54"/>
      <c r="AU44" s="54"/>
      <c r="AV44" s="54"/>
      <c r="AW44" s="54"/>
      <c r="AX44" s="54"/>
      <c r="AY44" s="54"/>
      <c r="AZ44" s="54"/>
      <c r="BA44" s="54"/>
    </row>
    <row r="45" spans="2:53" x14ac:dyDescent="0.2">
      <c r="B45" s="15"/>
      <c r="C45" s="1" t="s">
        <v>53</v>
      </c>
      <c r="I45" s="77"/>
      <c r="J45" s="3" t="s">
        <v>54</v>
      </c>
      <c r="L45" s="16"/>
      <c r="N45" s="15"/>
      <c r="AE45" s="16"/>
      <c r="AH45" s="54"/>
      <c r="AI45" s="54"/>
      <c r="AJ45" s="54" t="s">
        <v>55</v>
      </c>
      <c r="AK45" s="54"/>
      <c r="AL45" s="54"/>
      <c r="AM45" s="54"/>
      <c r="AN45" s="54"/>
      <c r="AO45" s="54"/>
      <c r="AP45" s="164"/>
      <c r="AQ45" s="164"/>
      <c r="AR45" s="164"/>
      <c r="AS45" s="54"/>
      <c r="AT45" s="54"/>
      <c r="AU45" s="54"/>
      <c r="AV45" s="54"/>
      <c r="AW45" s="54"/>
      <c r="AX45" s="54"/>
      <c r="AY45" s="54"/>
      <c r="AZ45" s="54"/>
      <c r="BA45" s="54"/>
    </row>
    <row r="46" spans="2:53" x14ac:dyDescent="0.2">
      <c r="B46" s="15"/>
      <c r="C46" s="1" t="s">
        <v>56</v>
      </c>
      <c r="I46" s="77"/>
      <c r="J46" s="3" t="s">
        <v>54</v>
      </c>
      <c r="L46" s="16"/>
      <c r="N46" s="15"/>
      <c r="AE46" s="16"/>
      <c r="AH46" s="54"/>
      <c r="AI46" s="54"/>
      <c r="AJ46" s="56">
        <f>SUM(AL27:AL35)</f>
        <v>0</v>
      </c>
      <c r="AK46" s="54"/>
      <c r="AL46" s="54"/>
      <c r="AM46" s="54"/>
      <c r="AN46" s="54"/>
      <c r="AO46" s="54"/>
      <c r="AP46" s="164"/>
      <c r="AQ46" s="164"/>
      <c r="AR46" s="164"/>
      <c r="AS46" s="54"/>
      <c r="AT46" s="54"/>
      <c r="AU46" s="54"/>
      <c r="AV46" s="54"/>
      <c r="AW46" s="54"/>
      <c r="AX46" s="54"/>
      <c r="AY46" s="54"/>
      <c r="AZ46" s="54"/>
      <c r="BA46" s="54"/>
    </row>
    <row r="47" spans="2:53" x14ac:dyDescent="0.2">
      <c r="B47" s="15"/>
      <c r="C47" s="1" t="s">
        <v>57</v>
      </c>
      <c r="I47" s="77"/>
      <c r="J47" s="3" t="s">
        <v>54</v>
      </c>
      <c r="L47" s="16"/>
      <c r="N47" s="15"/>
      <c r="AE47" s="16"/>
      <c r="AH47" s="54"/>
      <c r="AI47" s="54"/>
      <c r="AJ47" s="54"/>
      <c r="AK47" s="54"/>
      <c r="AL47" s="54"/>
      <c r="AM47" s="54"/>
      <c r="AN47" s="54"/>
      <c r="AO47" s="54"/>
      <c r="AP47" s="164"/>
      <c r="AQ47" s="164"/>
      <c r="AR47" s="164"/>
      <c r="AS47" s="54"/>
      <c r="AT47" s="54"/>
      <c r="AU47" s="54"/>
      <c r="AV47" s="54"/>
      <c r="AW47" s="54"/>
      <c r="AX47" s="54"/>
      <c r="AY47" s="54"/>
      <c r="AZ47" s="54"/>
      <c r="BA47" s="54"/>
    </row>
    <row r="48" spans="2:53" x14ac:dyDescent="0.2">
      <c r="B48" s="15"/>
      <c r="C48" s="1" t="s">
        <v>58</v>
      </c>
      <c r="I48" s="77"/>
      <c r="J48" s="3" t="s">
        <v>54</v>
      </c>
      <c r="L48" s="16"/>
      <c r="N48" s="15"/>
      <c r="AE48" s="16"/>
      <c r="AH48" s="54"/>
      <c r="AI48" s="54"/>
      <c r="AJ48" s="54"/>
      <c r="AK48" s="54"/>
      <c r="AL48" s="54"/>
      <c r="AM48" s="54"/>
      <c r="AN48" s="54"/>
      <c r="AO48" s="54"/>
      <c r="AP48" s="164"/>
      <c r="AQ48" s="164"/>
      <c r="AR48" s="164"/>
      <c r="AS48" s="54"/>
      <c r="AT48" s="54"/>
      <c r="AU48" s="54"/>
      <c r="AV48" s="54"/>
      <c r="AW48" s="54"/>
      <c r="AX48" s="54"/>
      <c r="AY48" s="54"/>
      <c r="AZ48" s="54"/>
      <c r="BA48" s="54"/>
    </row>
    <row r="49" spans="2:53" x14ac:dyDescent="0.2">
      <c r="B49" s="15"/>
      <c r="I49" s="7"/>
      <c r="J49" s="3"/>
      <c r="L49" s="16"/>
      <c r="N49" s="15"/>
      <c r="AE49" s="16"/>
      <c r="AH49" s="54"/>
      <c r="AI49" s="54"/>
      <c r="AJ49" s="54"/>
      <c r="AK49" s="54"/>
      <c r="AL49" s="54"/>
      <c r="AM49" s="54"/>
      <c r="AN49" s="54"/>
      <c r="AO49" s="54"/>
      <c r="AP49" s="164"/>
      <c r="AQ49" s="164"/>
      <c r="AR49" s="164"/>
      <c r="AS49" s="54"/>
      <c r="AT49" s="54"/>
      <c r="AU49" s="54"/>
      <c r="AV49" s="54"/>
      <c r="AW49" s="54"/>
      <c r="AX49" s="54"/>
      <c r="AY49" s="54"/>
      <c r="AZ49" s="54"/>
      <c r="BA49" s="54"/>
    </row>
    <row r="50" spans="2:53" ht="10.95" customHeight="1" thickBot="1" x14ac:dyDescent="0.25">
      <c r="B50" s="15"/>
      <c r="C50" s="1" t="s">
        <v>59</v>
      </c>
      <c r="I50" s="7"/>
      <c r="J50" s="3"/>
      <c r="L50" s="16"/>
      <c r="N50" s="15"/>
      <c r="AE50" s="16"/>
      <c r="AH50" s="54"/>
      <c r="AI50" s="54"/>
      <c r="AJ50" s="54"/>
      <c r="AK50" s="54"/>
      <c r="AL50" s="54"/>
      <c r="AM50" s="54"/>
      <c r="AN50" s="54"/>
      <c r="AO50" s="54"/>
      <c r="AP50" s="164"/>
      <c r="AQ50" s="164"/>
      <c r="AR50" s="164"/>
      <c r="AS50" s="54"/>
      <c r="AT50" s="54"/>
      <c r="AU50" s="54"/>
      <c r="AV50" s="54"/>
      <c r="AW50" s="54"/>
      <c r="AX50" s="54"/>
      <c r="AY50" s="54"/>
      <c r="AZ50" s="54"/>
      <c r="BA50" s="54"/>
    </row>
    <row r="51" spans="2:53" ht="12" thickBot="1" x14ac:dyDescent="0.25">
      <c r="B51" s="15"/>
      <c r="C51" s="1" t="s">
        <v>60</v>
      </c>
      <c r="G51" s="248" t="s">
        <v>87</v>
      </c>
      <c r="H51" s="248"/>
      <c r="I51" s="248"/>
      <c r="J51" s="3"/>
      <c r="K51" s="23" t="s">
        <v>18</v>
      </c>
      <c r="L51" s="16"/>
      <c r="N51" s="15"/>
      <c r="AE51" s="16"/>
      <c r="AH51" s="54"/>
      <c r="AI51" s="54"/>
      <c r="AJ51" s="54"/>
      <c r="AK51" s="54"/>
      <c r="AL51" s="54"/>
      <c r="AM51" s="54"/>
      <c r="AN51" s="54"/>
      <c r="AO51" s="54"/>
      <c r="AP51" s="164"/>
      <c r="AQ51" s="164"/>
      <c r="AR51" s="164"/>
      <c r="AS51" s="54"/>
      <c r="AT51" s="54"/>
      <c r="AU51" s="54"/>
      <c r="AV51" s="54"/>
      <c r="AW51" s="54"/>
      <c r="AX51" s="54"/>
      <c r="AY51" s="54"/>
      <c r="AZ51" s="54"/>
      <c r="BA51" s="54"/>
    </row>
    <row r="52" spans="2:53" x14ac:dyDescent="0.2">
      <c r="B52" s="15"/>
      <c r="D52" s="1" t="str">
        <f>IF(G51="Baserad på antal tågresor","Avdrag/resa (ToR)",IF(G51="Baserad på kostnad för tågresor","Procentsats på kostnad"," "))</f>
        <v xml:space="preserve"> </v>
      </c>
      <c r="G52" s="78">
        <v>5</v>
      </c>
      <c r="H52" s="1" t="str">
        <f>IF(G51="Baserad på antal tågresor","kr",IF(G51="Baserad på kostnad för tågresor","%"," "))</f>
        <v xml:space="preserve"> </v>
      </c>
      <c r="I52" s="7"/>
      <c r="J52" s="3"/>
      <c r="L52" s="16"/>
      <c r="N52" s="15"/>
      <c r="AE52" s="16"/>
      <c r="AH52" s="54"/>
      <c r="AI52" s="54"/>
      <c r="AJ52" s="54"/>
      <c r="AK52" s="54"/>
      <c r="AL52" s="54"/>
      <c r="AM52" s="54"/>
      <c r="AN52" s="54"/>
      <c r="AO52" s="54"/>
      <c r="AP52" s="164"/>
      <c r="AQ52" s="164"/>
      <c r="AR52" s="164"/>
      <c r="AS52" s="54"/>
      <c r="AT52" s="54"/>
      <c r="AU52" s="54"/>
      <c r="AV52" s="54"/>
      <c r="AW52" s="54"/>
      <c r="AX52" s="54"/>
      <c r="AY52" s="54"/>
      <c r="AZ52" s="54"/>
      <c r="BA52" s="54"/>
    </row>
    <row r="53" spans="2:53" x14ac:dyDescent="0.2">
      <c r="B53" s="15"/>
      <c r="I53" s="7"/>
      <c r="J53" s="3"/>
      <c r="L53" s="16"/>
      <c r="N53" s="15"/>
      <c r="AE53" s="16"/>
      <c r="AH53" s="54"/>
      <c r="AI53" s="54"/>
      <c r="AJ53" s="54"/>
      <c r="AK53" s="54"/>
      <c r="AL53" s="54"/>
      <c r="AM53" s="54"/>
      <c r="AN53" s="54"/>
      <c r="AO53" s="54"/>
      <c r="AP53" s="164"/>
      <c r="AQ53" s="164"/>
      <c r="AR53" s="164"/>
      <c r="AS53" s="54"/>
      <c r="AT53" s="54"/>
      <c r="AU53" s="54"/>
      <c r="AV53" s="54"/>
      <c r="AW53" s="54"/>
      <c r="AX53" s="54"/>
      <c r="AY53" s="54"/>
      <c r="AZ53" s="54"/>
      <c r="BA53" s="54"/>
    </row>
    <row r="54" spans="2:53" x14ac:dyDescent="0.2">
      <c r="B54" s="15"/>
      <c r="L54" s="16"/>
      <c r="N54" s="15"/>
      <c r="AE54" s="16"/>
      <c r="AH54" s="54"/>
      <c r="AI54" s="54"/>
      <c r="AJ54" s="54"/>
      <c r="AK54" s="54"/>
      <c r="AL54" s="54"/>
      <c r="AM54" s="54"/>
      <c r="AN54" s="54"/>
      <c r="AO54" s="54"/>
      <c r="AP54" s="164"/>
      <c r="AQ54" s="164"/>
      <c r="AR54" s="164"/>
      <c r="AS54" s="54"/>
      <c r="AT54" s="54"/>
      <c r="AU54" s="54"/>
      <c r="AV54" s="54"/>
      <c r="AW54" s="54"/>
      <c r="AX54" s="54"/>
      <c r="AY54" s="54"/>
      <c r="AZ54" s="54"/>
      <c r="BA54" s="54"/>
    </row>
    <row r="55" spans="2:53" x14ac:dyDescent="0.2">
      <c r="B55" s="22" t="str">
        <f>IF(F32=0,"Fyll i värden för en typisk resa med bil (ej aktuell)","Fyll i värden för en typisk resa med bil")</f>
        <v>Fyll i värden för en typisk resa med bil</v>
      </c>
      <c r="L55" s="16"/>
      <c r="N55" s="15"/>
      <c r="AE55" s="16"/>
      <c r="AH55" s="54"/>
      <c r="AI55" s="54"/>
      <c r="AJ55" s="54"/>
      <c r="AK55" s="54"/>
      <c r="AL55" s="54"/>
      <c r="AM55" s="54"/>
      <c r="AN55" s="54"/>
      <c r="AO55" s="54"/>
      <c r="AP55" s="164"/>
      <c r="AQ55" s="164"/>
      <c r="AR55" s="164"/>
      <c r="AS55" s="54"/>
      <c r="AT55" s="54"/>
      <c r="AU55" s="54"/>
      <c r="AV55" s="54"/>
      <c r="AW55" s="54"/>
      <c r="AX55" s="54"/>
      <c r="AY55" s="54"/>
      <c r="AZ55" s="54"/>
      <c r="BA55" s="54"/>
    </row>
    <row r="56" spans="2:53" ht="12" thickBot="1" x14ac:dyDescent="0.25">
      <c r="B56" s="15"/>
      <c r="C56" s="1" t="s">
        <v>62</v>
      </c>
      <c r="I56" s="77"/>
      <c r="J56" s="8" t="s">
        <v>48</v>
      </c>
      <c r="L56" s="16"/>
      <c r="N56" s="15"/>
      <c r="AE56" s="16"/>
      <c r="AH56" s="54"/>
      <c r="AI56" s="54"/>
      <c r="AJ56" s="54"/>
      <c r="AK56" s="54"/>
      <c r="AL56" s="54"/>
      <c r="AM56" s="54"/>
      <c r="AN56" s="54"/>
      <c r="AO56" s="54"/>
      <c r="AP56" s="164"/>
      <c r="AQ56" s="164"/>
      <c r="AR56" s="164"/>
      <c r="AS56" s="54"/>
      <c r="AT56" s="54"/>
      <c r="AU56" s="54"/>
      <c r="AV56" s="54"/>
      <c r="AW56" s="54"/>
      <c r="AX56" s="54"/>
      <c r="AY56" s="54"/>
      <c r="AZ56" s="54"/>
      <c r="BA56" s="54"/>
    </row>
    <row r="57" spans="2:53" ht="12" thickBot="1" x14ac:dyDescent="0.25">
      <c r="B57" s="15"/>
      <c r="C57" s="1" t="s">
        <v>63</v>
      </c>
      <c r="I57" s="77"/>
      <c r="J57" s="3" t="s">
        <v>50</v>
      </c>
      <c r="K57" s="23" t="s">
        <v>18</v>
      </c>
      <c r="L57" s="16"/>
      <c r="N57" s="15"/>
      <c r="AE57" s="16"/>
      <c r="AH57" s="54"/>
      <c r="AI57" s="54"/>
      <c r="AJ57" s="54"/>
      <c r="AK57" s="54"/>
      <c r="AL57" s="54"/>
      <c r="AM57" s="54"/>
      <c r="AN57" s="54"/>
      <c r="AO57" s="54"/>
      <c r="AP57" s="164"/>
      <c r="AQ57" s="164"/>
      <c r="AR57" s="164"/>
      <c r="AS57" s="54"/>
      <c r="AT57" s="54"/>
      <c r="AU57" s="54"/>
      <c r="AV57" s="54"/>
      <c r="AW57" s="54"/>
      <c r="AX57" s="54"/>
      <c r="AY57" s="54"/>
      <c r="AZ57" s="54"/>
      <c r="BA57" s="54"/>
    </row>
    <row r="58" spans="2:53" ht="12" thickBot="1" x14ac:dyDescent="0.25">
      <c r="B58" s="15"/>
      <c r="C58" s="1" t="s">
        <v>64</v>
      </c>
      <c r="E58" s="11"/>
      <c r="I58" s="77"/>
      <c r="J58" s="3" t="s">
        <v>48</v>
      </c>
      <c r="L58" s="16"/>
      <c r="N58" s="15"/>
      <c r="AE58" s="16"/>
      <c r="AH58" s="54"/>
      <c r="AI58" s="54"/>
      <c r="AJ58" s="54"/>
      <c r="AK58" s="54"/>
      <c r="AL58" s="54"/>
      <c r="AM58" s="54"/>
      <c r="AN58" s="54"/>
      <c r="AO58" s="54"/>
      <c r="AP58" s="164"/>
      <c r="AQ58" s="164"/>
      <c r="AR58" s="164"/>
      <c r="AS58" s="54"/>
      <c r="AT58" s="54"/>
      <c r="AU58" s="54"/>
      <c r="AV58" s="54"/>
      <c r="AW58" s="54"/>
      <c r="AX58" s="54"/>
      <c r="AY58" s="54"/>
      <c r="AZ58" s="54"/>
      <c r="BA58" s="54"/>
    </row>
    <row r="59" spans="2:53" ht="12" thickBot="1" x14ac:dyDescent="0.25">
      <c r="B59" s="15"/>
      <c r="C59" s="1" t="s">
        <v>98</v>
      </c>
      <c r="I59" s="77"/>
      <c r="J59" s="3" t="s">
        <v>48</v>
      </c>
      <c r="K59" s="23" t="s">
        <v>18</v>
      </c>
      <c r="L59" s="16"/>
      <c r="N59" s="15"/>
      <c r="AE59" s="16"/>
      <c r="AH59" s="54"/>
      <c r="AI59" s="54"/>
      <c r="AJ59" s="54"/>
      <c r="AK59" s="54"/>
      <c r="AL59" s="54"/>
      <c r="AM59" s="54"/>
      <c r="AN59" s="54"/>
      <c r="AO59" s="54"/>
      <c r="AP59" s="164"/>
      <c r="AQ59" s="164"/>
      <c r="AR59" s="164"/>
      <c r="AS59" s="54"/>
      <c r="AT59" s="54"/>
      <c r="AU59" s="54"/>
      <c r="AV59" s="54"/>
      <c r="AW59" s="54"/>
      <c r="AX59" s="54"/>
      <c r="AY59" s="54"/>
      <c r="AZ59" s="54"/>
      <c r="BA59" s="54"/>
    </row>
    <row r="60" spans="2:53" x14ac:dyDescent="0.2">
      <c r="B60" s="15"/>
      <c r="L60" s="16"/>
      <c r="N60" s="15"/>
      <c r="AE60" s="16"/>
      <c r="AH60" s="54"/>
      <c r="AI60" s="54"/>
      <c r="AJ60" s="54"/>
      <c r="AK60" s="54"/>
      <c r="AL60" s="54"/>
      <c r="AM60" s="54"/>
      <c r="AN60" s="54"/>
      <c r="AO60" s="54"/>
      <c r="AP60" s="164"/>
      <c r="AQ60" s="164"/>
      <c r="AR60" s="164"/>
      <c r="AS60" s="54"/>
      <c r="AT60" s="54"/>
      <c r="AU60" s="54"/>
      <c r="AV60" s="54"/>
      <c r="AW60" s="54"/>
      <c r="AX60" s="54"/>
      <c r="AY60" s="54"/>
      <c r="AZ60" s="54"/>
      <c r="BA60" s="54"/>
    </row>
    <row r="61" spans="2:53" x14ac:dyDescent="0.2">
      <c r="B61" s="15"/>
      <c r="C61" s="1" t="s">
        <v>65</v>
      </c>
      <c r="I61" s="77">
        <v>18.5</v>
      </c>
      <c r="J61" s="3" t="s">
        <v>54</v>
      </c>
      <c r="L61" s="16"/>
      <c r="N61" s="15"/>
      <c r="AE61" s="16"/>
      <c r="AH61" s="54"/>
      <c r="AI61" s="54"/>
      <c r="AJ61" s="54"/>
      <c r="AK61" s="54"/>
      <c r="AL61" s="54"/>
      <c r="AM61" s="54"/>
      <c r="AN61" s="54"/>
      <c r="AO61" s="54"/>
      <c r="AP61" s="164"/>
      <c r="AQ61" s="164"/>
      <c r="AR61" s="164"/>
      <c r="AS61" s="54"/>
      <c r="AT61" s="54"/>
      <c r="AU61" s="54"/>
      <c r="AV61" s="54"/>
      <c r="AW61" s="54"/>
      <c r="AX61" s="54"/>
      <c r="AY61" s="54"/>
      <c r="AZ61" s="54"/>
      <c r="BA61" s="54"/>
    </row>
    <row r="62" spans="2:53" x14ac:dyDescent="0.2">
      <c r="B62" s="15"/>
      <c r="C62" s="1" t="s">
        <v>66</v>
      </c>
      <c r="I62" s="77"/>
      <c r="J62" s="3" t="s">
        <v>54</v>
      </c>
      <c r="L62" s="16"/>
      <c r="N62" s="15"/>
      <c r="AE62" s="16"/>
      <c r="AH62" s="54"/>
      <c r="AI62" s="54"/>
      <c r="AJ62" s="54"/>
      <c r="AK62" s="54"/>
      <c r="AL62" s="54"/>
      <c r="AM62" s="54"/>
      <c r="AN62" s="54"/>
      <c r="AO62" s="54"/>
      <c r="AP62" s="164"/>
      <c r="AQ62" s="164"/>
      <c r="AR62" s="164"/>
      <c r="AS62" s="54"/>
      <c r="AT62" s="54"/>
      <c r="AU62" s="54"/>
      <c r="AV62" s="54"/>
      <c r="AW62" s="54"/>
      <c r="AX62" s="54"/>
      <c r="AY62" s="54"/>
      <c r="AZ62" s="54"/>
      <c r="BA62" s="54"/>
    </row>
    <row r="63" spans="2:53" x14ac:dyDescent="0.2">
      <c r="B63" s="15"/>
      <c r="C63" s="1" t="s">
        <v>57</v>
      </c>
      <c r="I63" s="77"/>
      <c r="J63" s="3" t="s">
        <v>54</v>
      </c>
      <c r="L63" s="16"/>
      <c r="N63" s="15"/>
      <c r="AE63" s="16"/>
      <c r="AH63" s="54"/>
      <c r="AI63" s="54"/>
      <c r="AJ63" s="54"/>
      <c r="AK63" s="54"/>
      <c r="AL63" s="54"/>
      <c r="AM63" s="54"/>
      <c r="AN63" s="54"/>
      <c r="AO63" s="54"/>
      <c r="AP63" s="164"/>
      <c r="AQ63" s="164"/>
      <c r="AR63" s="164"/>
      <c r="AS63" s="54"/>
      <c r="AT63" s="54"/>
      <c r="AU63" s="54"/>
      <c r="AV63" s="54"/>
      <c r="AW63" s="54"/>
      <c r="AX63" s="54"/>
      <c r="AY63" s="54"/>
      <c r="AZ63" s="54"/>
      <c r="BA63" s="54"/>
    </row>
    <row r="64" spans="2:53" ht="12" customHeight="1" x14ac:dyDescent="0.2">
      <c r="B64" s="15"/>
      <c r="C64" s="1" t="s">
        <v>58</v>
      </c>
      <c r="I64" s="77"/>
      <c r="J64" s="3" t="s">
        <v>54</v>
      </c>
      <c r="L64" s="16"/>
      <c r="N64" s="15"/>
      <c r="AE64" s="16"/>
      <c r="AH64" s="54"/>
      <c r="AI64" s="54"/>
      <c r="AJ64" s="54"/>
      <c r="AK64" s="54"/>
      <c r="AL64" s="54"/>
      <c r="AM64" s="54"/>
      <c r="AN64" s="54"/>
      <c r="AO64" s="54"/>
      <c r="AP64" s="164"/>
      <c r="AQ64" s="164"/>
      <c r="AR64" s="164"/>
      <c r="AS64" s="54"/>
      <c r="AT64" s="54"/>
      <c r="AU64" s="54"/>
      <c r="AV64" s="54"/>
      <c r="AW64" s="54"/>
      <c r="AX64" s="54"/>
      <c r="AY64" s="54"/>
      <c r="AZ64" s="54"/>
      <c r="BA64" s="54"/>
    </row>
    <row r="65" spans="2:53" ht="12" customHeight="1" thickBot="1" x14ac:dyDescent="0.25">
      <c r="B65" s="15"/>
      <c r="I65" s="7"/>
      <c r="J65" s="3"/>
      <c r="L65" s="16"/>
      <c r="N65" s="15"/>
      <c r="AE65" s="16"/>
      <c r="AH65" s="54"/>
      <c r="AI65" s="54"/>
      <c r="AJ65" s="54"/>
      <c r="AK65" s="54"/>
      <c r="AL65" s="54"/>
      <c r="AM65" s="54"/>
      <c r="AN65" s="54"/>
      <c r="AO65" s="54"/>
      <c r="AP65" s="164"/>
      <c r="AQ65" s="164"/>
      <c r="AR65" s="164"/>
      <c r="AS65" s="54"/>
      <c r="AT65" s="54"/>
      <c r="AU65" s="54"/>
      <c r="AV65" s="54"/>
      <c r="AW65" s="54"/>
      <c r="AX65" s="54"/>
      <c r="AY65" s="54"/>
      <c r="AZ65" s="54"/>
      <c r="BA65" s="54"/>
    </row>
    <row r="66" spans="2:53" ht="12" thickBot="1" x14ac:dyDescent="0.25">
      <c r="B66" s="15"/>
      <c r="C66" s="1" t="s">
        <v>67</v>
      </c>
      <c r="I66" s="77">
        <v>0</v>
      </c>
      <c r="J66" s="3" t="s">
        <v>54</v>
      </c>
      <c r="K66" s="23" t="s">
        <v>18</v>
      </c>
      <c r="L66" s="16"/>
      <c r="N66" s="15"/>
      <c r="AE66" s="16"/>
      <c r="AH66" s="54"/>
      <c r="AI66" s="54"/>
      <c r="AJ66" s="54"/>
      <c r="AK66" s="54"/>
      <c r="AL66" s="54"/>
      <c r="AM66" s="54"/>
      <c r="AN66" s="54"/>
      <c r="AO66" s="54"/>
      <c r="AP66" s="164"/>
      <c r="AQ66" s="164"/>
      <c r="AR66" s="164"/>
      <c r="AS66" s="54"/>
      <c r="AT66" s="54"/>
      <c r="AU66" s="54"/>
      <c r="AV66" s="54"/>
      <c r="AW66" s="54"/>
      <c r="AX66" s="54"/>
      <c r="AY66" s="54"/>
      <c r="AZ66" s="54"/>
      <c r="BA66" s="54"/>
    </row>
    <row r="67" spans="2:53" ht="13.2" customHeight="1" x14ac:dyDescent="0.2">
      <c r="B67" s="15"/>
      <c r="L67" s="16"/>
      <c r="N67" s="15"/>
      <c r="AE67" s="16"/>
      <c r="AH67" s="54"/>
      <c r="AI67" s="54"/>
      <c r="AJ67" s="54"/>
      <c r="AK67" s="54"/>
      <c r="AL67" s="54"/>
      <c r="AM67" s="54"/>
      <c r="AN67" s="54"/>
      <c r="AO67" s="54"/>
      <c r="AP67" s="164"/>
      <c r="AQ67" s="164"/>
      <c r="AR67" s="164"/>
      <c r="AS67" s="54"/>
      <c r="AT67" s="54"/>
      <c r="AU67" s="54"/>
      <c r="AV67" s="54"/>
      <c r="AW67" s="54"/>
      <c r="AX67" s="54"/>
      <c r="AY67" s="54"/>
      <c r="AZ67" s="54"/>
      <c r="BA67" s="54"/>
    </row>
    <row r="68" spans="2:53" ht="10.95" customHeight="1" x14ac:dyDescent="0.2">
      <c r="B68" s="15"/>
      <c r="L68" s="16"/>
      <c r="N68" s="15"/>
      <c r="Y68" s="161"/>
      <c r="Z68" s="161"/>
      <c r="AA68" s="161"/>
      <c r="AB68" s="161"/>
      <c r="AC68" s="161"/>
      <c r="AD68" s="161"/>
      <c r="AE68" s="51"/>
      <c r="AH68" s="54"/>
      <c r="AI68" s="54"/>
      <c r="AJ68" s="54"/>
      <c r="AK68" s="54"/>
      <c r="AL68" s="54"/>
      <c r="AM68" s="54"/>
      <c r="AN68" s="54"/>
      <c r="AO68" s="54"/>
      <c r="AP68" s="164"/>
      <c r="AQ68" s="164"/>
      <c r="AR68" s="164"/>
      <c r="AS68" s="54"/>
      <c r="AT68" s="54"/>
      <c r="AU68" s="54"/>
      <c r="AV68" s="54"/>
      <c r="AW68" s="54"/>
      <c r="AX68" s="54"/>
      <c r="AY68" s="54"/>
      <c r="AZ68" s="54"/>
      <c r="BA68" s="54"/>
    </row>
    <row r="69" spans="2:53" ht="12.45" customHeight="1" x14ac:dyDescent="0.2">
      <c r="B69" s="22" t="str">
        <f>IF(F33=0,"Fyll i värden för en typisk resa med flyg (ej aktuell)","Fyll i värden för en typisk resa med flyg")</f>
        <v>Fyll i värden för en typisk resa med flyg</v>
      </c>
      <c r="L69" s="16"/>
      <c r="N69" s="17"/>
      <c r="O69" s="18"/>
      <c r="P69" s="18"/>
      <c r="Q69" s="18"/>
      <c r="R69" s="18"/>
      <c r="S69" s="18"/>
      <c r="T69" s="18"/>
      <c r="U69" s="18"/>
      <c r="V69" s="18"/>
      <c r="W69" s="18"/>
      <c r="X69" s="18"/>
      <c r="Y69" s="18"/>
      <c r="Z69" s="18"/>
      <c r="AA69" s="18"/>
      <c r="AB69" s="18"/>
      <c r="AC69" s="18"/>
      <c r="AD69" s="18"/>
      <c r="AE69" s="19"/>
      <c r="AH69" s="54"/>
      <c r="AI69" s="54"/>
      <c r="AJ69" s="54"/>
      <c r="AK69" s="54"/>
      <c r="AL69" s="54"/>
      <c r="AM69" s="54"/>
      <c r="AN69" s="54"/>
      <c r="AO69" s="54"/>
      <c r="AP69" s="164"/>
      <c r="AQ69" s="164"/>
      <c r="AR69" s="164"/>
      <c r="AS69" s="54"/>
      <c r="AT69" s="54"/>
      <c r="AU69" s="54"/>
      <c r="AV69" s="54"/>
      <c r="AW69" s="54"/>
      <c r="AX69" s="54"/>
      <c r="AY69" s="54"/>
      <c r="AZ69" s="54"/>
      <c r="BA69" s="54"/>
    </row>
    <row r="70" spans="2:53" ht="15" customHeight="1" thickBot="1" x14ac:dyDescent="0.25">
      <c r="B70" s="15"/>
      <c r="C70" s="1" t="s">
        <v>68</v>
      </c>
      <c r="I70" s="77"/>
      <c r="J70" s="8" t="s">
        <v>48</v>
      </c>
      <c r="L70" s="16"/>
      <c r="M70" s="4"/>
      <c r="N70" s="216" t="s">
        <v>69</v>
      </c>
      <c r="O70" s="216"/>
      <c r="P70" s="216"/>
      <c r="AH70" s="54"/>
      <c r="AI70" s="54"/>
      <c r="AJ70" s="54"/>
      <c r="AK70" s="54"/>
      <c r="AL70" s="54"/>
      <c r="AM70" s="54"/>
      <c r="AN70" s="54"/>
      <c r="AO70" s="54"/>
      <c r="AP70" s="164"/>
      <c r="AQ70" s="164"/>
      <c r="AR70" s="164"/>
      <c r="AS70" s="54"/>
      <c r="AT70" s="54"/>
      <c r="AU70" s="54"/>
      <c r="AV70" s="54"/>
      <c r="AW70" s="54"/>
      <c r="AX70" s="54"/>
      <c r="AY70" s="54"/>
      <c r="AZ70" s="54"/>
      <c r="BA70" s="54"/>
    </row>
    <row r="71" spans="2:53" ht="15" customHeight="1" thickBot="1" x14ac:dyDescent="0.25">
      <c r="B71" s="15"/>
      <c r="C71" s="1" t="s">
        <v>70</v>
      </c>
      <c r="I71" s="77"/>
      <c r="J71" s="3" t="s">
        <v>50</v>
      </c>
      <c r="K71" s="23" t="s">
        <v>18</v>
      </c>
      <c r="L71" s="16"/>
      <c r="N71" s="217"/>
      <c r="O71" s="217"/>
      <c r="P71" s="217"/>
      <c r="Q71" s="63"/>
      <c r="R71" s="63"/>
      <c r="S71" s="63"/>
      <c r="T71" s="63"/>
      <c r="U71" s="161"/>
      <c r="AH71" s="54"/>
      <c r="AI71" s="54"/>
      <c r="AJ71" s="54"/>
      <c r="AK71" s="54"/>
      <c r="AL71" s="54"/>
      <c r="AM71" s="54"/>
      <c r="AN71" s="54"/>
      <c r="AO71" s="54"/>
      <c r="AP71" s="164"/>
      <c r="AQ71" s="164"/>
      <c r="AR71" s="164"/>
      <c r="AS71" s="54"/>
      <c r="AT71" s="54"/>
      <c r="AU71" s="54"/>
      <c r="AV71" s="54"/>
      <c r="AW71" s="54"/>
      <c r="AX71" s="54"/>
      <c r="AY71" s="54"/>
      <c r="AZ71" s="54"/>
      <c r="BA71" s="54"/>
    </row>
    <row r="72" spans="2:53" ht="12" customHeight="1" thickBot="1" x14ac:dyDescent="0.25">
      <c r="B72" s="15"/>
      <c r="C72" s="1" t="s">
        <v>51</v>
      </c>
      <c r="I72" s="77"/>
      <c r="J72" s="3" t="s">
        <v>48</v>
      </c>
      <c r="K72" s="23" t="s">
        <v>18</v>
      </c>
      <c r="L72" s="16"/>
      <c r="N72" s="24"/>
      <c r="O72" s="13"/>
      <c r="P72" s="13"/>
      <c r="Q72" s="13"/>
      <c r="R72" s="218" t="s">
        <v>11</v>
      </c>
      <c r="S72" s="218"/>
      <c r="T72" s="218" t="s">
        <v>5</v>
      </c>
      <c r="U72" s="218"/>
      <c r="V72" s="218" t="s">
        <v>6</v>
      </c>
      <c r="W72" s="218"/>
      <c r="X72" s="218"/>
      <c r="Y72" s="218" t="s">
        <v>7</v>
      </c>
      <c r="Z72" s="218"/>
      <c r="AA72" s="218"/>
      <c r="AB72" s="184"/>
      <c r="AC72" s="184"/>
      <c r="AD72" s="226" t="s">
        <v>71</v>
      </c>
      <c r="AE72" s="66"/>
      <c r="AH72" s="54"/>
      <c r="AI72" s="54"/>
      <c r="AJ72" s="54"/>
      <c r="AK72" s="54"/>
      <c r="AL72" s="54"/>
      <c r="AM72" s="54"/>
      <c r="AN72" s="54"/>
      <c r="AO72" s="54"/>
      <c r="AP72" s="164"/>
      <c r="AQ72" s="164"/>
      <c r="AR72" s="164"/>
      <c r="AS72" s="54"/>
      <c r="AT72" s="54"/>
      <c r="AU72" s="54"/>
      <c r="AV72" s="54"/>
      <c r="AW72" s="54"/>
      <c r="AX72" s="54"/>
      <c r="AY72" s="54"/>
      <c r="AZ72" s="54"/>
      <c r="BA72" s="54"/>
    </row>
    <row r="73" spans="2:53" ht="12" thickBot="1" x14ac:dyDescent="0.25">
      <c r="B73" s="15"/>
      <c r="C73" s="1" t="s">
        <v>98</v>
      </c>
      <c r="I73" s="77"/>
      <c r="J73" s="3" t="s">
        <v>48</v>
      </c>
      <c r="K73" s="23" t="s">
        <v>18</v>
      </c>
      <c r="L73" s="16"/>
      <c r="N73" s="15"/>
      <c r="R73" s="219"/>
      <c r="S73" s="219"/>
      <c r="T73" s="219"/>
      <c r="U73" s="219"/>
      <c r="V73" s="219"/>
      <c r="W73" s="219"/>
      <c r="X73" s="219"/>
      <c r="Y73" s="219"/>
      <c r="Z73" s="219"/>
      <c r="AA73" s="219"/>
      <c r="AB73" s="185"/>
      <c r="AC73" s="185"/>
      <c r="AD73" s="227"/>
      <c r="AE73" s="52"/>
      <c r="AH73" s="75"/>
      <c r="AI73" s="54"/>
      <c r="AJ73" s="54"/>
      <c r="AK73" s="54"/>
      <c r="AL73" s="54"/>
      <c r="AM73" s="54"/>
      <c r="AN73" s="54"/>
      <c r="AO73" s="54"/>
      <c r="AP73" s="164"/>
      <c r="AQ73" s="164"/>
      <c r="AR73" s="164"/>
      <c r="AS73" s="54"/>
      <c r="AT73" s="54"/>
      <c r="AU73" s="54"/>
      <c r="AV73" s="54"/>
      <c r="AW73" s="54"/>
      <c r="AX73" s="54"/>
      <c r="AY73" s="54"/>
      <c r="AZ73" s="54"/>
      <c r="BA73" s="54"/>
    </row>
    <row r="74" spans="2:53" ht="15" customHeight="1" x14ac:dyDescent="0.2">
      <c r="B74" s="15"/>
      <c r="L74" s="16"/>
      <c r="N74" s="15"/>
      <c r="O74" s="179" t="s">
        <v>95</v>
      </c>
      <c r="R74" s="153"/>
      <c r="S74" s="153"/>
      <c r="T74" s="192">
        <f>L16*F31</f>
        <v>0</v>
      </c>
      <c r="U74" s="193"/>
      <c r="V74" s="180"/>
      <c r="W74" s="192">
        <f>T16*F32</f>
        <v>0</v>
      </c>
      <c r="X74" s="193"/>
      <c r="Y74" s="192">
        <f>AD16*F33</f>
        <v>0</v>
      </c>
      <c r="Z74" s="193"/>
      <c r="AA74" s="193"/>
      <c r="AB74" s="58"/>
      <c r="AC74" s="194">
        <f>SUM(R74:AA74)</f>
        <v>0</v>
      </c>
      <c r="AD74" s="194"/>
      <c r="AE74" s="52"/>
      <c r="AH74" s="75"/>
      <c r="AI74" s="54"/>
      <c r="AJ74" s="54"/>
      <c r="AK74" s="54"/>
      <c r="AL74" s="54"/>
      <c r="AM74" s="54"/>
      <c r="AN74" s="54"/>
      <c r="AO74" s="54"/>
      <c r="AP74" s="164"/>
      <c r="AQ74" s="164"/>
      <c r="AR74" s="164"/>
      <c r="AS74" s="54"/>
      <c r="AT74" s="54"/>
      <c r="AU74" s="54"/>
      <c r="AV74" s="54"/>
      <c r="AW74" s="54"/>
      <c r="AX74" s="54"/>
      <c r="AY74" s="54"/>
      <c r="AZ74" s="54"/>
      <c r="BA74" s="54"/>
    </row>
    <row r="75" spans="2:53" ht="13.95" customHeight="1" x14ac:dyDescent="0.2">
      <c r="B75" s="15"/>
      <c r="C75" s="1" t="s">
        <v>53</v>
      </c>
      <c r="I75" s="77"/>
      <c r="J75" s="3" t="s">
        <v>54</v>
      </c>
      <c r="L75" s="16"/>
      <c r="N75" s="15"/>
      <c r="O75" s="111" t="s">
        <v>55</v>
      </c>
      <c r="P75" s="110"/>
      <c r="Q75" s="112"/>
      <c r="R75" s="236"/>
      <c r="S75" s="237"/>
      <c r="T75" s="234">
        <f>R36</f>
        <v>0</v>
      </c>
      <c r="U75" s="235"/>
      <c r="V75" s="113"/>
      <c r="W75" s="234">
        <f>T36</f>
        <v>0</v>
      </c>
      <c r="X75" s="235"/>
      <c r="Y75" s="234">
        <f>W36</f>
        <v>0</v>
      </c>
      <c r="Z75" s="234"/>
      <c r="AA75" s="235"/>
      <c r="AB75" s="160"/>
      <c r="AC75" s="160"/>
      <c r="AD75" s="115">
        <f>SUM(R75:AA75)</f>
        <v>0</v>
      </c>
      <c r="AE75" s="52"/>
      <c r="AF75" s="11"/>
      <c r="AH75" s="190"/>
      <c r="AI75" s="54"/>
      <c r="AJ75" s="54"/>
      <c r="AK75" s="54"/>
      <c r="AL75" s="54"/>
      <c r="AM75" s="54"/>
      <c r="AN75" s="54"/>
      <c r="AO75" s="54"/>
      <c r="AP75" s="164"/>
      <c r="AQ75" s="164"/>
      <c r="AR75" s="164"/>
      <c r="AS75" s="54"/>
      <c r="AT75" s="54"/>
      <c r="AU75" s="54"/>
      <c r="AV75" s="54"/>
      <c r="AW75" s="54"/>
      <c r="AX75" s="54"/>
      <c r="AY75" s="54"/>
      <c r="AZ75" s="54"/>
      <c r="BA75" s="54"/>
    </row>
    <row r="76" spans="2:53" ht="13.95" customHeight="1" x14ac:dyDescent="0.2">
      <c r="B76" s="15"/>
      <c r="C76" s="1" t="s">
        <v>56</v>
      </c>
      <c r="I76" s="77"/>
      <c r="J76" s="3" t="s">
        <v>54</v>
      </c>
      <c r="L76" s="16"/>
      <c r="N76" s="15"/>
      <c r="O76" s="116"/>
      <c r="P76" s="62"/>
      <c r="Q76" s="117"/>
      <c r="R76" s="220"/>
      <c r="S76" s="221"/>
      <c r="T76" s="118"/>
      <c r="U76" s="119"/>
      <c r="V76" s="120"/>
      <c r="W76" s="121"/>
      <c r="X76" s="122"/>
      <c r="Y76" s="121"/>
      <c r="Z76" s="118"/>
      <c r="AA76" s="123"/>
      <c r="AB76" s="124"/>
      <c r="AC76" s="124"/>
      <c r="AD76" s="125"/>
      <c r="AE76" s="53"/>
      <c r="AH76" s="76"/>
      <c r="AI76" s="54"/>
      <c r="AJ76" s="54"/>
      <c r="AK76" s="54"/>
      <c r="AL76" s="54"/>
      <c r="AM76" s="54"/>
      <c r="AN76" s="54"/>
      <c r="AO76" s="54"/>
      <c r="AP76" s="164"/>
      <c r="AQ76" s="164"/>
      <c r="AR76" s="164"/>
      <c r="AS76" s="54"/>
      <c r="AT76" s="54"/>
      <c r="AU76" s="54"/>
      <c r="AV76" s="54"/>
      <c r="AW76" s="54"/>
      <c r="AX76" s="54"/>
      <c r="AY76" s="54"/>
      <c r="AZ76" s="54"/>
      <c r="BA76" s="54"/>
    </row>
    <row r="77" spans="2:53" x14ac:dyDescent="0.2">
      <c r="B77" s="15"/>
      <c r="C77" s="1" t="s">
        <v>57</v>
      </c>
      <c r="I77" s="77"/>
      <c r="J77" s="3" t="s">
        <v>54</v>
      </c>
      <c r="L77" s="16"/>
      <c r="N77" s="15"/>
      <c r="O77" s="116" t="s">
        <v>96</v>
      </c>
      <c r="P77" s="62"/>
      <c r="Q77" s="117"/>
      <c r="R77" s="154"/>
      <c r="S77" s="155"/>
      <c r="T77" s="196"/>
      <c r="U77" s="197"/>
      <c r="V77" s="196">
        <f>T17*F32</f>
        <v>0</v>
      </c>
      <c r="W77" s="198"/>
      <c r="X77" s="199"/>
      <c r="Y77" s="196">
        <f>AD17*F33</f>
        <v>0</v>
      </c>
      <c r="Z77" s="200"/>
      <c r="AA77" s="197"/>
      <c r="AB77" s="201">
        <f>SUM(R77:AA77)</f>
        <v>0</v>
      </c>
      <c r="AC77" s="202"/>
      <c r="AD77" s="202"/>
      <c r="AE77" s="49"/>
      <c r="AH77" s="54"/>
      <c r="AI77" s="54"/>
      <c r="AJ77" s="54"/>
      <c r="AK77" s="54"/>
      <c r="AL77" s="54"/>
      <c r="AM77" s="54"/>
      <c r="AN77" s="54"/>
      <c r="AO77" s="54"/>
      <c r="AP77" s="164"/>
      <c r="AQ77" s="164"/>
      <c r="AR77" s="164"/>
      <c r="AS77" s="54"/>
      <c r="AT77" s="54"/>
      <c r="AU77" s="54"/>
      <c r="AV77" s="54"/>
      <c r="AW77" s="54"/>
      <c r="AX77" s="54"/>
      <c r="AY77" s="54"/>
      <c r="AZ77" s="54"/>
      <c r="BA77" s="54"/>
    </row>
    <row r="78" spans="2:53" ht="13.8" customHeight="1" x14ac:dyDescent="0.2">
      <c r="B78" s="15"/>
      <c r="C78" s="1" t="s">
        <v>58</v>
      </c>
      <c r="I78" s="77"/>
      <c r="J78" s="3" t="s">
        <v>54</v>
      </c>
      <c r="L78" s="16"/>
      <c r="N78" s="15"/>
      <c r="O78" s="87" t="s">
        <v>72</v>
      </c>
      <c r="P78" s="109"/>
      <c r="Q78" s="126"/>
      <c r="R78" s="222"/>
      <c r="S78" s="223"/>
      <c r="T78" s="229"/>
      <c r="U78" s="230"/>
      <c r="V78" s="127"/>
      <c r="W78" s="231">
        <f>T40</f>
        <v>0</v>
      </c>
      <c r="X78" s="232"/>
      <c r="Y78" s="158"/>
      <c r="Z78" s="231">
        <f>W40</f>
        <v>0</v>
      </c>
      <c r="AA78" s="230"/>
      <c r="AB78" s="158"/>
      <c r="AC78" s="158"/>
      <c r="AD78" s="129">
        <f>SUM(R78:AA78)</f>
        <v>0</v>
      </c>
      <c r="AE78" s="49"/>
      <c r="AF78" s="3"/>
      <c r="AH78" s="54"/>
      <c r="AI78" s="56"/>
      <c r="AJ78" s="54"/>
      <c r="AK78" s="54"/>
      <c r="AL78" s="54"/>
      <c r="AM78" s="54"/>
      <c r="AN78" s="54"/>
      <c r="AO78" s="54"/>
      <c r="AP78" s="164"/>
      <c r="AQ78" s="164"/>
      <c r="AR78" s="164"/>
      <c r="AS78" s="54"/>
      <c r="AT78" s="54"/>
      <c r="AU78" s="54"/>
      <c r="AV78" s="54"/>
      <c r="AW78" s="54"/>
      <c r="AX78" s="54"/>
      <c r="AY78" s="54"/>
      <c r="AZ78" s="54"/>
      <c r="BA78" s="54"/>
    </row>
    <row r="79" spans="2:53" ht="14.7" customHeight="1" thickBot="1" x14ac:dyDescent="0.25">
      <c r="B79" s="15"/>
      <c r="I79" s="7"/>
      <c r="J79" s="3"/>
      <c r="L79" s="16"/>
      <c r="N79" s="15"/>
      <c r="O79" s="116"/>
      <c r="P79" s="116"/>
      <c r="Q79" s="70"/>
      <c r="R79" s="224"/>
      <c r="S79" s="225"/>
      <c r="T79" s="118"/>
      <c r="U79" s="119"/>
      <c r="V79" s="120"/>
      <c r="W79" s="118"/>
      <c r="X79" s="119"/>
      <c r="Y79" s="130"/>
      <c r="Z79" s="130"/>
      <c r="AA79" s="131"/>
      <c r="AB79" s="132"/>
      <c r="AC79" s="132"/>
      <c r="AD79" s="121"/>
      <c r="AE79" s="49"/>
      <c r="AF79" s="3"/>
      <c r="AH79" s="54"/>
      <c r="AI79" s="54"/>
      <c r="AJ79" s="54"/>
      <c r="AK79" s="54"/>
      <c r="AL79" s="54"/>
      <c r="AM79" s="54"/>
      <c r="AN79" s="54"/>
      <c r="AO79" s="54"/>
      <c r="AP79" s="164"/>
      <c r="AQ79" s="164"/>
      <c r="AR79" s="164"/>
      <c r="AS79" s="54"/>
      <c r="AT79" s="54"/>
      <c r="AU79" s="54"/>
      <c r="AV79" s="54"/>
      <c r="AW79" s="54"/>
      <c r="AX79" s="54"/>
      <c r="AY79" s="54"/>
      <c r="AZ79" s="54"/>
      <c r="BA79" s="54"/>
    </row>
    <row r="80" spans="2:53" ht="15" customHeight="1" thickBot="1" x14ac:dyDescent="0.25">
      <c r="B80" s="15"/>
      <c r="C80" s="1" t="s">
        <v>60</v>
      </c>
      <c r="G80" s="249" t="s">
        <v>87</v>
      </c>
      <c r="H80" s="249"/>
      <c r="I80" s="249"/>
      <c r="J80" s="3"/>
      <c r="K80" s="23" t="s">
        <v>18</v>
      </c>
      <c r="L80" s="16"/>
      <c r="N80" s="15"/>
      <c r="O80" s="133" t="s">
        <v>19</v>
      </c>
      <c r="P80" s="71"/>
      <c r="Q80" s="134"/>
      <c r="R80" s="238"/>
      <c r="S80" s="239"/>
      <c r="T80" s="203">
        <f>L16*F31*(1-R32)</f>
        <v>0</v>
      </c>
      <c r="U80" s="204"/>
      <c r="V80" s="151"/>
      <c r="W80" s="233">
        <f>T16*F32*(1-T32)</f>
        <v>0</v>
      </c>
      <c r="X80" s="204"/>
      <c r="Y80" s="135"/>
      <c r="Z80" s="233">
        <f>AD16*F33*(1-W32)</f>
        <v>0</v>
      </c>
      <c r="AA80" s="204"/>
      <c r="AB80" s="159"/>
      <c r="AC80" s="159"/>
      <c r="AD80" s="136">
        <f>SUM(R80:AA80)</f>
        <v>0</v>
      </c>
      <c r="AE80" s="49"/>
      <c r="AF80" s="72"/>
      <c r="AH80" s="54"/>
      <c r="AI80" s="54"/>
      <c r="AJ80" s="54"/>
      <c r="AK80" s="54"/>
      <c r="AL80" s="54"/>
      <c r="AM80" s="54"/>
      <c r="AN80" s="54"/>
      <c r="AO80" s="54"/>
      <c r="AP80" s="164"/>
      <c r="AQ80" s="164"/>
      <c r="AR80" s="164"/>
      <c r="AS80" s="54"/>
      <c r="AT80" s="54"/>
      <c r="AU80" s="54"/>
      <c r="AV80" s="54"/>
      <c r="AW80" s="54"/>
      <c r="AX80" s="54"/>
      <c r="AY80" s="54"/>
      <c r="AZ80" s="54"/>
      <c r="BA80" s="54"/>
    </row>
    <row r="81" spans="1:53" ht="15" customHeight="1" x14ac:dyDescent="0.2">
      <c r="B81" s="15"/>
      <c r="D81" s="1" t="str">
        <f>IF(G80="Baserad på antal flygresor","Avgift/resa (ToR)",IF(G80="Baserad på kostnad för flygresor","Procentsats på kostnad"," "))</f>
        <v xml:space="preserve"> </v>
      </c>
      <c r="G81" s="78">
        <v>1000</v>
      </c>
      <c r="H81" s="1" t="str">
        <f>IF(G80="Baserad på antal flygresor","kr",IF(G80="Baserad på kostnad för flygresor","%"," "))</f>
        <v xml:space="preserve"> </v>
      </c>
      <c r="I81" s="7"/>
      <c r="J81" s="3"/>
      <c r="L81" s="16"/>
      <c r="N81" s="15"/>
      <c r="O81" s="252" t="s">
        <v>97</v>
      </c>
      <c r="P81" s="252"/>
      <c r="Q81" s="253"/>
      <c r="R81" s="203">
        <f>G16*((F31*R32)+(F32*T32)+(W32*F33))</f>
        <v>0</v>
      </c>
      <c r="S81" s="204"/>
      <c r="T81" s="137"/>
      <c r="U81" s="156"/>
      <c r="V81" s="151"/>
      <c r="W81" s="138"/>
      <c r="X81" s="156"/>
      <c r="Y81" s="135"/>
      <c r="Z81" s="135"/>
      <c r="AA81" s="152"/>
      <c r="AB81" s="159"/>
      <c r="AC81" s="159"/>
      <c r="AD81" s="138"/>
      <c r="AE81" s="16"/>
      <c r="AF81" s="72"/>
      <c r="AH81" s="54"/>
      <c r="AI81" s="54"/>
      <c r="AJ81" s="54"/>
      <c r="AK81" s="54"/>
      <c r="AL81" s="54"/>
      <c r="AM81" s="54"/>
      <c r="AN81" s="54"/>
      <c r="AO81" s="54"/>
      <c r="AP81" s="164"/>
      <c r="AQ81" s="164"/>
      <c r="AR81" s="164"/>
      <c r="AS81" s="54"/>
      <c r="AT81" s="54"/>
      <c r="AU81" s="54"/>
      <c r="AV81" s="54"/>
      <c r="AW81" s="54"/>
      <c r="AX81" s="54"/>
      <c r="AY81" s="54"/>
      <c r="AZ81" s="54"/>
      <c r="BA81" s="54"/>
    </row>
    <row r="82" spans="1:53" ht="14.7" customHeight="1" x14ac:dyDescent="0.2">
      <c r="B82" s="15"/>
      <c r="L82" s="16"/>
      <c r="N82" s="15"/>
      <c r="O82" s="271" t="s">
        <v>74</v>
      </c>
      <c r="P82" s="271"/>
      <c r="Q82" s="272"/>
      <c r="R82" s="205"/>
      <c r="S82" s="206"/>
      <c r="T82" s="139"/>
      <c r="U82" s="150"/>
      <c r="V82" s="140"/>
      <c r="W82" s="141"/>
      <c r="X82" s="142"/>
      <c r="Y82" s="143"/>
      <c r="Z82" s="143"/>
      <c r="AA82" s="144"/>
      <c r="AB82" s="136"/>
      <c r="AC82" s="136"/>
      <c r="AD82" s="145"/>
      <c r="AE82" s="16"/>
      <c r="AF82" s="72"/>
      <c r="AH82" s="54"/>
      <c r="AI82" s="54"/>
      <c r="AJ82" s="54"/>
      <c r="AK82" s="54"/>
      <c r="AL82" s="54"/>
      <c r="AM82" s="54"/>
      <c r="AN82" s="54"/>
      <c r="AO82" s="54"/>
      <c r="AP82" s="164"/>
      <c r="AQ82" s="164"/>
      <c r="AR82" s="164"/>
      <c r="AS82" s="54"/>
      <c r="AT82" s="54"/>
      <c r="AU82" s="54"/>
      <c r="AV82" s="54"/>
      <c r="AW82" s="54"/>
      <c r="AX82" s="54"/>
      <c r="AY82" s="54"/>
      <c r="AZ82" s="54"/>
      <c r="BA82" s="54"/>
    </row>
    <row r="83" spans="1:53" ht="15" customHeight="1" thickBot="1" x14ac:dyDescent="0.25">
      <c r="B83" s="22" t="s">
        <v>75</v>
      </c>
      <c r="K83" s="34"/>
      <c r="L83" s="16"/>
      <c r="M83" s="182"/>
      <c r="O83" s="271"/>
      <c r="P83" s="271"/>
      <c r="Q83" s="272"/>
      <c r="R83" s="203"/>
      <c r="S83" s="204"/>
      <c r="T83" s="145"/>
      <c r="U83" s="146"/>
      <c r="V83" s="140"/>
      <c r="W83" s="145"/>
      <c r="X83" s="146"/>
      <c r="Y83" s="145"/>
      <c r="Z83" s="145"/>
      <c r="AA83" s="146"/>
      <c r="AB83" s="145"/>
      <c r="AC83" s="145"/>
      <c r="AD83" s="147">
        <f>AD80+R81</f>
        <v>0</v>
      </c>
      <c r="AE83" s="181"/>
      <c r="AF83" s="72"/>
      <c r="AH83" s="54"/>
      <c r="AI83" s="54"/>
      <c r="AJ83" s="54"/>
      <c r="AK83" s="54"/>
      <c r="AL83" s="54"/>
      <c r="AM83" s="54"/>
      <c r="AN83" s="54"/>
      <c r="AO83" s="54"/>
      <c r="AP83" s="164"/>
      <c r="AQ83" s="164"/>
      <c r="AR83" s="164"/>
      <c r="AS83" s="54"/>
      <c r="AT83" s="54"/>
      <c r="AU83" s="54"/>
      <c r="AV83" s="54"/>
      <c r="AW83" s="54"/>
      <c r="AX83" s="54"/>
      <c r="AY83" s="54"/>
      <c r="AZ83" s="54"/>
      <c r="BA83" s="54"/>
    </row>
    <row r="84" spans="1:53" ht="13.95" customHeight="1" thickBot="1" x14ac:dyDescent="0.25">
      <c r="B84" s="15"/>
      <c r="C84" s="1" t="s">
        <v>77</v>
      </c>
      <c r="I84" s="77"/>
      <c r="J84" s="3" t="s">
        <v>54</v>
      </c>
      <c r="K84" s="23" t="s">
        <v>18</v>
      </c>
      <c r="L84" s="16"/>
      <c r="M84" s="183"/>
      <c r="N84" s="171"/>
      <c r="O84" s="67"/>
      <c r="P84" s="67"/>
      <c r="Q84" s="67"/>
      <c r="R84" s="68"/>
      <c r="S84" s="18"/>
      <c r="T84" s="18"/>
      <c r="U84" s="18"/>
      <c r="V84" s="69"/>
      <c r="W84" s="18"/>
      <c r="X84" s="18"/>
      <c r="Y84" s="18"/>
      <c r="Z84" s="18"/>
      <c r="AA84" s="18"/>
      <c r="AB84" s="18"/>
      <c r="AC84" s="18"/>
      <c r="AD84" s="18"/>
      <c r="AE84" s="19"/>
      <c r="AF84" s="30"/>
      <c r="AH84" s="54"/>
      <c r="AI84" s="54"/>
      <c r="AJ84" s="54"/>
      <c r="AK84" s="54"/>
      <c r="AL84" s="54"/>
      <c r="AM84" s="54"/>
      <c r="AN84" s="54"/>
      <c r="AO84" s="54"/>
      <c r="AP84" s="164"/>
      <c r="AQ84" s="164"/>
      <c r="AR84" s="164"/>
      <c r="AS84" s="54"/>
      <c r="AT84" s="54"/>
      <c r="AU84" s="54"/>
      <c r="AV84" s="54"/>
      <c r="AW84" s="54"/>
      <c r="AX84" s="54"/>
      <c r="AY84" s="54"/>
      <c r="AZ84" s="54"/>
      <c r="BA84" s="54"/>
    </row>
    <row r="85" spans="1:53" ht="12" customHeight="1" thickBot="1" x14ac:dyDescent="0.25">
      <c r="B85" s="15"/>
      <c r="C85" s="1" t="s">
        <v>78</v>
      </c>
      <c r="G85" s="11"/>
      <c r="I85" s="77">
        <v>240</v>
      </c>
      <c r="J85" s="3"/>
      <c r="K85" s="23" t="s">
        <v>18</v>
      </c>
      <c r="L85" s="16"/>
      <c r="M85" s="15"/>
      <c r="N85" s="13"/>
      <c r="R85" s="72"/>
      <c r="V85" s="42"/>
      <c r="AD85" s="3"/>
      <c r="AH85" s="54"/>
      <c r="AI85" s="54"/>
      <c r="AJ85" s="54"/>
      <c r="AK85" s="54"/>
      <c r="AL85" s="54"/>
      <c r="AM85" s="54"/>
      <c r="AN85" s="54"/>
      <c r="AO85" s="54"/>
      <c r="AP85" s="164"/>
      <c r="AQ85" s="164"/>
      <c r="AR85" s="164"/>
      <c r="AS85" s="54"/>
      <c r="AT85" s="54"/>
      <c r="AU85" s="54"/>
      <c r="AV85" s="54"/>
      <c r="AW85" s="54"/>
      <c r="AX85" s="54"/>
      <c r="AY85" s="54"/>
      <c r="AZ85" s="54"/>
      <c r="BA85" s="54"/>
    </row>
    <row r="86" spans="1:53" ht="12" thickBot="1" x14ac:dyDescent="0.25">
      <c r="B86" s="15"/>
      <c r="K86" s="33"/>
      <c r="L86" s="16"/>
      <c r="M86" s="172"/>
      <c r="N86" s="228" t="s">
        <v>76</v>
      </c>
      <c r="O86" s="228"/>
      <c r="P86" s="228"/>
      <c r="R86" s="72"/>
      <c r="V86" s="42"/>
      <c r="W86" s="42"/>
      <c r="X86" s="42"/>
      <c r="AF86" s="3"/>
      <c r="AH86" s="54"/>
      <c r="AI86" s="54"/>
      <c r="AJ86" s="54"/>
      <c r="AK86" s="54"/>
      <c r="AL86" s="54"/>
      <c r="AM86" s="54"/>
      <c r="AN86" s="54"/>
      <c r="AO86" s="54"/>
      <c r="AP86" s="164"/>
      <c r="AQ86" s="164"/>
      <c r="AR86" s="164"/>
      <c r="AS86" s="54"/>
      <c r="AT86" s="54"/>
      <c r="AU86" s="54"/>
      <c r="AV86" s="54"/>
      <c r="AW86" s="54"/>
      <c r="AX86" s="54"/>
      <c r="AY86" s="54"/>
      <c r="AZ86" s="54"/>
      <c r="BA86" s="54"/>
    </row>
    <row r="87" spans="1:53" ht="12" thickBot="1" x14ac:dyDescent="0.25">
      <c r="B87" s="15"/>
      <c r="C87" s="1" t="s">
        <v>80</v>
      </c>
      <c r="I87" s="77">
        <v>100000</v>
      </c>
      <c r="J87" s="3" t="s">
        <v>54</v>
      </c>
      <c r="K87" s="26"/>
      <c r="L87" s="16"/>
      <c r="M87" s="15"/>
      <c r="N87" s="228"/>
      <c r="O87" s="228"/>
      <c r="P87" s="228"/>
      <c r="T87" s="195"/>
      <c r="U87" s="195"/>
      <c r="AH87" s="54"/>
      <c r="AI87" s="54"/>
      <c r="AJ87" s="54"/>
      <c r="AK87" s="54"/>
      <c r="AL87" s="54"/>
      <c r="AM87" s="54"/>
      <c r="AN87" s="54"/>
      <c r="AO87" s="54"/>
      <c r="AP87" s="164"/>
      <c r="AQ87" s="164"/>
      <c r="AR87" s="164"/>
      <c r="AS87" s="54"/>
      <c r="AT87" s="54"/>
      <c r="AU87" s="54"/>
      <c r="AV87" s="54"/>
      <c r="AW87" s="54"/>
      <c r="AX87" s="54"/>
      <c r="AY87" s="54"/>
      <c r="AZ87" s="54"/>
      <c r="BA87" s="54"/>
    </row>
    <row r="88" spans="1:53" ht="12" customHeight="1" thickBot="1" x14ac:dyDescent="0.25">
      <c r="B88" s="15"/>
      <c r="C88" s="1" t="s">
        <v>81</v>
      </c>
      <c r="I88" s="77">
        <v>5</v>
      </c>
      <c r="J88" s="3" t="s">
        <v>82</v>
      </c>
      <c r="K88" s="26"/>
      <c r="L88" s="16"/>
      <c r="M88" s="15"/>
      <c r="N88" s="208" t="s">
        <v>79</v>
      </c>
      <c r="O88" s="209"/>
      <c r="P88" s="209"/>
      <c r="Q88" s="209"/>
      <c r="R88" s="209"/>
      <c r="S88" s="209"/>
      <c r="T88" s="209"/>
      <c r="U88" s="209"/>
      <c r="V88" s="209"/>
      <c r="W88" s="209"/>
      <c r="X88" s="209"/>
      <c r="Y88" s="209"/>
      <c r="Z88" s="209"/>
      <c r="AA88" s="209"/>
      <c r="AB88" s="209"/>
      <c r="AC88" s="209"/>
      <c r="AD88" s="209"/>
      <c r="AE88" s="210"/>
      <c r="AH88" s="54"/>
      <c r="AI88" s="54"/>
      <c r="AJ88" s="54"/>
      <c r="AK88" s="54"/>
      <c r="AL88" s="54"/>
      <c r="AM88" s="54"/>
      <c r="AN88" s="54"/>
      <c r="AO88" s="54"/>
      <c r="AP88" s="164"/>
      <c r="AQ88" s="164"/>
      <c r="AR88" s="164"/>
      <c r="AS88" s="54"/>
      <c r="AT88" s="54"/>
      <c r="AU88" s="54"/>
      <c r="AV88" s="54"/>
      <c r="AW88" s="54"/>
      <c r="AX88" s="54"/>
      <c r="AY88" s="54"/>
      <c r="AZ88" s="54"/>
      <c r="BA88" s="54"/>
    </row>
    <row r="89" spans="1:53" ht="12" thickBot="1" x14ac:dyDescent="0.25">
      <c r="B89" s="15"/>
      <c r="C89" s="1" t="s">
        <v>83</v>
      </c>
      <c r="I89" s="7"/>
      <c r="J89" s="3"/>
      <c r="L89" s="16"/>
      <c r="M89" s="15"/>
      <c r="N89" s="211"/>
      <c r="O89" s="207"/>
      <c r="P89" s="207"/>
      <c r="Q89" s="207"/>
      <c r="R89" s="207"/>
      <c r="S89" s="207"/>
      <c r="T89" s="207"/>
      <c r="U89" s="207"/>
      <c r="V89" s="207"/>
      <c r="W89" s="207"/>
      <c r="X89" s="207"/>
      <c r="Y89" s="207"/>
      <c r="Z89" s="207"/>
      <c r="AA89" s="207"/>
      <c r="AB89" s="207"/>
      <c r="AC89" s="207"/>
      <c r="AD89" s="207"/>
      <c r="AE89" s="212"/>
      <c r="AH89" s="65"/>
      <c r="AI89" s="54"/>
      <c r="AJ89" s="54"/>
      <c r="AK89" s="54"/>
      <c r="AL89" s="54"/>
      <c r="AM89" s="54"/>
      <c r="AN89" s="54"/>
      <c r="AO89" s="54"/>
      <c r="AP89" s="164"/>
      <c r="AQ89" s="164"/>
      <c r="AR89" s="164"/>
      <c r="AS89" s="54"/>
      <c r="AT89" s="54"/>
      <c r="AU89" s="54"/>
      <c r="AV89" s="54"/>
      <c r="AW89" s="54"/>
      <c r="AX89" s="54"/>
      <c r="AY89" s="54"/>
      <c r="AZ89" s="54"/>
      <c r="BA89" s="54"/>
    </row>
    <row r="90" spans="1:53" ht="12" thickBot="1" x14ac:dyDescent="0.25">
      <c r="B90" s="15"/>
      <c r="C90" s="1" t="s">
        <v>84</v>
      </c>
      <c r="I90" s="77">
        <v>20</v>
      </c>
      <c r="J90" s="3" t="s">
        <v>50</v>
      </c>
      <c r="K90" s="23" t="s">
        <v>18</v>
      </c>
      <c r="L90" s="16"/>
      <c r="M90" s="15"/>
      <c r="N90" s="211"/>
      <c r="O90" s="207"/>
      <c r="P90" s="207"/>
      <c r="Q90" s="207"/>
      <c r="R90" s="207"/>
      <c r="S90" s="207"/>
      <c r="T90" s="207"/>
      <c r="U90" s="207"/>
      <c r="V90" s="207"/>
      <c r="W90" s="207"/>
      <c r="X90" s="207"/>
      <c r="Y90" s="207"/>
      <c r="Z90" s="207"/>
      <c r="AA90" s="207"/>
      <c r="AB90" s="207"/>
      <c r="AC90" s="207"/>
      <c r="AD90" s="207"/>
      <c r="AE90" s="212"/>
      <c r="AI90" s="64"/>
      <c r="AJ90" s="54"/>
      <c r="AK90" s="54"/>
      <c r="AL90" s="54"/>
      <c r="AM90" s="54"/>
      <c r="AN90" s="54"/>
      <c r="AO90" s="54"/>
      <c r="AP90" s="164"/>
      <c r="AQ90" s="164"/>
      <c r="AR90" s="164"/>
      <c r="AS90" s="54"/>
      <c r="AT90" s="54"/>
      <c r="AU90" s="54"/>
      <c r="AV90" s="54"/>
      <c r="AW90" s="54"/>
      <c r="AX90" s="54"/>
      <c r="AY90" s="54"/>
      <c r="AZ90" s="54"/>
      <c r="BA90" s="54"/>
    </row>
    <row r="91" spans="1:53" ht="11.7" customHeight="1" x14ac:dyDescent="0.2">
      <c r="B91" s="79"/>
      <c r="K91" s="80"/>
      <c r="L91" s="81"/>
      <c r="M91" s="15"/>
      <c r="N91" s="211"/>
      <c r="O91" s="207"/>
      <c r="P91" s="207"/>
      <c r="Q91" s="207"/>
      <c r="R91" s="207"/>
      <c r="S91" s="207"/>
      <c r="T91" s="207"/>
      <c r="U91" s="207"/>
      <c r="V91" s="207"/>
      <c r="W91" s="207"/>
      <c r="X91" s="207"/>
      <c r="Y91" s="207"/>
      <c r="Z91" s="207"/>
      <c r="AA91" s="207"/>
      <c r="AB91" s="207"/>
      <c r="AC91" s="207"/>
      <c r="AD91" s="207"/>
      <c r="AE91" s="212"/>
      <c r="AI91" s="64"/>
      <c r="AJ91" s="54"/>
      <c r="AK91" s="54"/>
      <c r="AL91" s="54"/>
      <c r="AM91" s="54"/>
      <c r="AN91" s="54"/>
      <c r="AO91" s="54"/>
      <c r="AP91" s="164"/>
      <c r="AQ91" s="164"/>
      <c r="AR91" s="164"/>
      <c r="AS91" s="54"/>
      <c r="AT91" s="54"/>
      <c r="AU91" s="54"/>
      <c r="AV91" s="54"/>
      <c r="AW91" s="54"/>
      <c r="AX91" s="54"/>
      <c r="AY91" s="54"/>
      <c r="AZ91" s="54"/>
      <c r="BA91" s="54"/>
    </row>
    <row r="92" spans="1:53" x14ac:dyDescent="0.2">
      <c r="B92" s="15"/>
      <c r="C92" s="171"/>
      <c r="D92" s="171"/>
      <c r="E92" s="171"/>
      <c r="F92" s="171"/>
      <c r="G92" s="171"/>
      <c r="H92" s="171"/>
      <c r="I92" s="171"/>
      <c r="J92" s="171"/>
      <c r="K92" s="188"/>
      <c r="L92" s="16"/>
      <c r="M92" s="15"/>
      <c r="N92" s="211"/>
      <c r="O92" s="207"/>
      <c r="P92" s="207"/>
      <c r="Q92" s="207"/>
      <c r="R92" s="207"/>
      <c r="S92" s="207"/>
      <c r="T92" s="207"/>
      <c r="U92" s="207"/>
      <c r="V92" s="207"/>
      <c r="W92" s="207"/>
      <c r="X92" s="207"/>
      <c r="Y92" s="207"/>
      <c r="Z92" s="207"/>
      <c r="AA92" s="207"/>
      <c r="AB92" s="207"/>
      <c r="AC92" s="207"/>
      <c r="AD92" s="207"/>
      <c r="AE92" s="212"/>
      <c r="AI92" s="64"/>
      <c r="AJ92" s="54"/>
      <c r="AK92" s="54"/>
      <c r="AL92" s="54"/>
      <c r="AM92" s="54"/>
      <c r="AN92" s="54"/>
      <c r="AO92" s="54"/>
      <c r="AP92" s="164"/>
      <c r="AQ92" s="164"/>
      <c r="AR92" s="164"/>
      <c r="AS92" s="54"/>
      <c r="AT92" s="54"/>
      <c r="AU92" s="54"/>
      <c r="AV92" s="54"/>
      <c r="AW92" s="54"/>
      <c r="AX92" s="54"/>
      <c r="AY92" s="54"/>
      <c r="AZ92" s="54"/>
      <c r="BA92" s="54"/>
    </row>
    <row r="93" spans="1:53" ht="7.2" customHeight="1" x14ac:dyDescent="0.2">
      <c r="A93" s="16"/>
      <c r="B93" s="171"/>
      <c r="C93" s="174"/>
      <c r="D93" s="174"/>
      <c r="E93" s="174"/>
      <c r="F93" s="174"/>
      <c r="G93" s="174"/>
      <c r="H93" s="174"/>
      <c r="I93" s="174"/>
      <c r="J93" s="171"/>
      <c r="K93" s="171"/>
      <c r="L93" s="16"/>
      <c r="N93" s="211"/>
      <c r="O93" s="207"/>
      <c r="P93" s="207"/>
      <c r="Q93" s="207"/>
      <c r="R93" s="207"/>
      <c r="S93" s="207"/>
      <c r="T93" s="207"/>
      <c r="U93" s="207"/>
      <c r="V93" s="207"/>
      <c r="W93" s="207"/>
      <c r="X93" s="207"/>
      <c r="Y93" s="207"/>
      <c r="Z93" s="207"/>
      <c r="AA93" s="207"/>
      <c r="AB93" s="207"/>
      <c r="AC93" s="207"/>
      <c r="AD93" s="207"/>
      <c r="AE93" s="212"/>
      <c r="AI93" s="64"/>
      <c r="AJ93" s="54"/>
      <c r="AK93" s="54"/>
      <c r="AL93" s="54"/>
      <c r="AM93" s="54"/>
      <c r="AN93" s="54"/>
      <c r="AO93" s="54"/>
      <c r="AP93" s="164"/>
      <c r="AQ93" s="164"/>
      <c r="AR93" s="164"/>
      <c r="AS93" s="54"/>
      <c r="AT93" s="54"/>
      <c r="AU93" s="54"/>
      <c r="AV93" s="54"/>
      <c r="AW93" s="54"/>
      <c r="AX93" s="54"/>
      <c r="AY93" s="54"/>
      <c r="AZ93" s="54"/>
      <c r="BA93" s="54"/>
    </row>
    <row r="94" spans="1:53" ht="14.7" customHeight="1" x14ac:dyDescent="0.2">
      <c r="A94" s="16"/>
      <c r="B94" s="18"/>
      <c r="C94" s="18"/>
      <c r="D94" s="18"/>
      <c r="E94" s="189"/>
      <c r="F94" s="189"/>
      <c r="G94" s="189"/>
      <c r="H94" s="189"/>
      <c r="I94" s="189"/>
      <c r="J94" s="18"/>
      <c r="K94" s="18"/>
      <c r="L94" s="19"/>
      <c r="N94" s="213"/>
      <c r="O94" s="214"/>
      <c r="P94" s="214"/>
      <c r="Q94" s="214"/>
      <c r="R94" s="214"/>
      <c r="S94" s="214"/>
      <c r="T94" s="214"/>
      <c r="U94" s="214"/>
      <c r="V94" s="214"/>
      <c r="W94" s="214"/>
      <c r="X94" s="214"/>
      <c r="Y94" s="214"/>
      <c r="Z94" s="214"/>
      <c r="AA94" s="214"/>
      <c r="AB94" s="214"/>
      <c r="AC94" s="214"/>
      <c r="AD94" s="214"/>
      <c r="AE94" s="215"/>
      <c r="AI94" s="64"/>
      <c r="AJ94" s="54"/>
      <c r="AK94" s="54"/>
      <c r="AL94" s="54"/>
      <c r="AM94" s="54"/>
      <c r="AN94" s="54"/>
      <c r="AO94" s="54"/>
      <c r="AP94" s="164"/>
      <c r="AQ94" s="164"/>
      <c r="AR94" s="164"/>
      <c r="AS94" s="54"/>
      <c r="AT94" s="54"/>
      <c r="AU94" s="54"/>
      <c r="AV94" s="54"/>
      <c r="AW94" s="54"/>
      <c r="AX94" s="54"/>
      <c r="AY94" s="54"/>
      <c r="AZ94" s="54"/>
      <c r="BA94" s="54"/>
    </row>
    <row r="95" spans="1:53" ht="12" customHeight="1" x14ac:dyDescent="0.2">
      <c r="B95" s="171"/>
      <c r="C95" s="171"/>
      <c r="D95" s="171"/>
      <c r="E95" s="186"/>
      <c r="F95" s="186"/>
      <c r="G95" s="186"/>
      <c r="H95" s="186"/>
      <c r="I95" s="186"/>
      <c r="J95" s="186"/>
      <c r="K95" s="186"/>
      <c r="L95" s="186"/>
      <c r="N95" s="170"/>
      <c r="O95" s="170"/>
      <c r="P95" s="170"/>
      <c r="Q95" s="170"/>
      <c r="R95" s="170"/>
      <c r="S95" s="170"/>
      <c r="T95" s="170"/>
      <c r="U95" s="170"/>
      <c r="V95" s="170"/>
      <c r="W95" s="170"/>
      <c r="X95" s="170"/>
      <c r="Y95" s="170"/>
      <c r="Z95" s="170"/>
      <c r="AA95" s="170"/>
      <c r="AB95" s="170"/>
      <c r="AC95" s="170"/>
      <c r="AD95" s="170"/>
      <c r="AE95" s="170"/>
      <c r="AI95" s="64"/>
      <c r="AJ95" s="54"/>
      <c r="AK95" s="54"/>
      <c r="AL95" s="54"/>
      <c r="AM95" s="54"/>
      <c r="AN95" s="54"/>
      <c r="AO95" s="54"/>
      <c r="AP95" s="164"/>
      <c r="AQ95" s="164"/>
      <c r="AR95" s="164"/>
      <c r="AS95" s="54"/>
      <c r="AT95" s="54"/>
      <c r="AU95" s="54"/>
      <c r="AV95" s="54"/>
      <c r="AW95" s="54"/>
      <c r="AX95" s="54"/>
      <c r="AY95" s="54"/>
      <c r="AZ95" s="54"/>
      <c r="BA95" s="54"/>
    </row>
    <row r="96" spans="1:53" ht="9.6" customHeight="1" x14ac:dyDescent="0.2">
      <c r="A96" s="171"/>
      <c r="B96" s="171"/>
      <c r="C96" s="207"/>
      <c r="D96" s="207"/>
      <c r="E96" s="207"/>
      <c r="F96" s="207"/>
      <c r="G96" s="207"/>
      <c r="H96" s="207"/>
      <c r="I96" s="207"/>
      <c r="J96" s="207"/>
      <c r="K96" s="207"/>
      <c r="L96" s="207"/>
      <c r="M96" s="170"/>
      <c r="N96" s="170"/>
      <c r="O96" s="157"/>
      <c r="P96" s="157"/>
      <c r="Q96" s="157"/>
      <c r="R96" s="157"/>
      <c r="S96" s="157"/>
      <c r="T96" s="157"/>
      <c r="U96" s="157"/>
      <c r="V96" s="157"/>
      <c r="W96" s="157"/>
      <c r="X96" s="157"/>
      <c r="Y96" s="157"/>
      <c r="Z96" s="157"/>
      <c r="AA96" s="157"/>
      <c r="AB96" s="157"/>
      <c r="AC96" s="157"/>
      <c r="AD96" s="157"/>
      <c r="AI96" s="64"/>
      <c r="AJ96" s="54"/>
      <c r="AK96" s="54"/>
      <c r="AL96" s="54"/>
      <c r="AM96" s="54"/>
      <c r="AN96" s="54"/>
      <c r="AO96" s="54"/>
      <c r="AP96" s="164"/>
      <c r="AQ96" s="164"/>
      <c r="AR96" s="164"/>
      <c r="AS96" s="54"/>
      <c r="AT96" s="54"/>
      <c r="AU96" s="54"/>
      <c r="AV96" s="54"/>
      <c r="AW96" s="54"/>
      <c r="AX96" s="54"/>
      <c r="AY96" s="54"/>
      <c r="AZ96" s="54"/>
      <c r="BA96" s="54"/>
    </row>
    <row r="97" spans="1:53" ht="11.4" customHeight="1" x14ac:dyDescent="0.2">
      <c r="A97" s="171"/>
      <c r="B97" s="171"/>
      <c r="C97" s="207"/>
      <c r="D97" s="207"/>
      <c r="E97" s="207"/>
      <c r="F97" s="207"/>
      <c r="G97" s="207"/>
      <c r="H97" s="207"/>
      <c r="I97" s="207"/>
      <c r="J97" s="207"/>
      <c r="K97" s="207"/>
      <c r="L97" s="207"/>
      <c r="M97" s="170"/>
      <c r="N97" s="170"/>
      <c r="O97" s="157"/>
      <c r="P97" s="157"/>
      <c r="Q97" s="157"/>
      <c r="R97" s="157"/>
      <c r="S97" s="157"/>
      <c r="T97" s="157"/>
      <c r="U97" s="157"/>
      <c r="V97" s="157"/>
      <c r="W97" s="157"/>
      <c r="X97" s="157"/>
      <c r="Y97" s="157"/>
      <c r="Z97" s="157"/>
      <c r="AA97" s="157"/>
      <c r="AB97" s="157"/>
      <c r="AC97" s="157"/>
      <c r="AD97" s="157"/>
      <c r="AI97" s="64"/>
      <c r="AJ97" s="54"/>
      <c r="AK97" s="54"/>
      <c r="AL97" s="54"/>
      <c r="AM97" s="54"/>
      <c r="AN97" s="54"/>
      <c r="AO97" s="54"/>
      <c r="AP97" s="164"/>
      <c r="AQ97" s="164"/>
      <c r="AR97" s="164"/>
      <c r="AS97" s="54"/>
      <c r="AT97" s="54"/>
      <c r="AU97" s="54"/>
      <c r="AV97" s="54"/>
      <c r="AW97" s="54"/>
      <c r="AX97" s="54"/>
      <c r="AY97" s="54"/>
      <c r="AZ97" s="54"/>
      <c r="BA97" s="54"/>
    </row>
    <row r="98" spans="1:53" x14ac:dyDescent="0.2">
      <c r="A98" s="171"/>
      <c r="B98" s="171"/>
      <c r="C98" s="207"/>
      <c r="D98" s="207"/>
      <c r="E98" s="207"/>
      <c r="F98" s="207"/>
      <c r="G98" s="207"/>
      <c r="H98" s="207"/>
      <c r="I98" s="207"/>
      <c r="J98" s="207"/>
      <c r="K98" s="207"/>
      <c r="L98" s="207"/>
      <c r="M98" s="170"/>
      <c r="N98" s="170"/>
      <c r="O98" s="170"/>
      <c r="P98" s="170"/>
      <c r="Q98" s="170"/>
      <c r="R98" s="170"/>
      <c r="S98" s="170"/>
      <c r="T98" s="173"/>
      <c r="U98" s="27"/>
      <c r="V98" s="27"/>
      <c r="AE98" s="27"/>
    </row>
    <row r="99" spans="1:53" x14ac:dyDescent="0.2">
      <c r="A99" s="171"/>
      <c r="B99" s="171"/>
      <c r="C99" s="207"/>
      <c r="D99" s="207"/>
      <c r="E99" s="207"/>
      <c r="F99" s="207"/>
      <c r="G99" s="207"/>
      <c r="H99" s="207"/>
      <c r="I99" s="207"/>
      <c r="J99" s="207"/>
      <c r="K99" s="207"/>
      <c r="L99" s="207"/>
      <c r="M99" s="170"/>
      <c r="N99" s="170"/>
      <c r="O99" s="170"/>
      <c r="P99" s="170"/>
      <c r="Q99" s="170"/>
      <c r="R99" s="170"/>
      <c r="S99" s="170"/>
      <c r="T99" s="173"/>
      <c r="U99" s="27"/>
      <c r="V99" s="27"/>
      <c r="AE99" s="27"/>
    </row>
    <row r="100" spans="1:53" x14ac:dyDescent="0.2">
      <c r="A100" s="171"/>
      <c r="B100" s="171"/>
      <c r="C100" s="207"/>
      <c r="D100" s="207"/>
      <c r="E100" s="207"/>
      <c r="F100" s="207"/>
      <c r="G100" s="207"/>
      <c r="H100" s="207"/>
      <c r="I100" s="207"/>
      <c r="J100" s="207"/>
      <c r="K100" s="207"/>
      <c r="L100" s="207"/>
      <c r="M100" s="170"/>
      <c r="N100" s="170"/>
      <c r="O100" s="170"/>
      <c r="P100" s="170"/>
      <c r="Q100" s="170"/>
      <c r="R100" s="170"/>
      <c r="S100" s="170"/>
      <c r="T100" s="173"/>
      <c r="U100" s="27"/>
      <c r="V100" s="27"/>
      <c r="W100" s="157"/>
      <c r="X100" s="157"/>
      <c r="Y100" s="27"/>
      <c r="Z100" s="27"/>
      <c r="AD100" s="27"/>
      <c r="AE100" s="27"/>
    </row>
    <row r="101" spans="1:53" x14ac:dyDescent="0.2">
      <c r="A101" s="171"/>
      <c r="B101" s="187"/>
      <c r="C101" s="207"/>
      <c r="D101" s="207"/>
      <c r="E101" s="207"/>
      <c r="F101" s="207"/>
      <c r="G101" s="207"/>
      <c r="H101" s="207"/>
      <c r="I101" s="207"/>
      <c r="J101" s="207"/>
      <c r="K101" s="207"/>
      <c r="L101" s="207"/>
      <c r="M101" s="170"/>
      <c r="N101" s="170"/>
      <c r="O101" s="170"/>
      <c r="P101" s="170"/>
      <c r="Q101" s="170"/>
      <c r="R101" s="170"/>
      <c r="S101" s="170"/>
      <c r="T101" s="173"/>
      <c r="U101" s="27"/>
      <c r="V101" s="27"/>
      <c r="W101" s="27"/>
      <c r="X101" s="27"/>
      <c r="Y101" s="27"/>
      <c r="Z101" s="27"/>
      <c r="AD101" s="27"/>
    </row>
    <row r="102" spans="1:53" x14ac:dyDescent="0.2">
      <c r="A102" s="171"/>
      <c r="B102" s="171"/>
      <c r="C102" s="207"/>
      <c r="D102" s="207"/>
      <c r="E102" s="207"/>
      <c r="F102" s="207"/>
      <c r="G102" s="207"/>
      <c r="H102" s="207"/>
      <c r="I102" s="207"/>
      <c r="J102" s="207"/>
      <c r="K102" s="207"/>
      <c r="L102" s="207"/>
      <c r="M102" s="170"/>
      <c r="N102" s="170"/>
      <c r="O102" s="170"/>
      <c r="P102" s="170"/>
      <c r="Q102" s="170"/>
      <c r="R102" s="170"/>
      <c r="S102" s="170"/>
      <c r="T102" s="173"/>
      <c r="U102" s="27"/>
      <c r="V102" s="27"/>
      <c r="W102" s="27"/>
      <c r="X102" s="27"/>
      <c r="Y102" s="27"/>
      <c r="Z102" s="27"/>
      <c r="AD102" s="27"/>
      <c r="AF102" s="27"/>
    </row>
    <row r="103" spans="1:53" x14ac:dyDescent="0.2">
      <c r="A103" s="171"/>
      <c r="B103" s="171"/>
      <c r="C103" s="207"/>
      <c r="D103" s="207"/>
      <c r="E103" s="207"/>
      <c r="F103" s="207"/>
      <c r="G103" s="207"/>
      <c r="H103" s="207"/>
      <c r="I103" s="207"/>
      <c r="J103" s="207"/>
      <c r="K103" s="207"/>
      <c r="L103" s="207"/>
      <c r="M103" s="170"/>
      <c r="N103" s="170"/>
      <c r="O103" s="170"/>
      <c r="P103" s="170"/>
      <c r="Q103" s="170"/>
      <c r="R103" s="170"/>
      <c r="S103" s="170"/>
      <c r="T103" s="174"/>
      <c r="U103" s="4"/>
      <c r="V103" s="4"/>
      <c r="W103" s="27"/>
      <c r="X103" s="27"/>
      <c r="Y103" s="27"/>
      <c r="Z103" s="27"/>
      <c r="AB103" s="27"/>
      <c r="AC103" s="27"/>
      <c r="AE103" s="4"/>
      <c r="AF103" s="27"/>
    </row>
    <row r="104" spans="1:53" x14ac:dyDescent="0.2">
      <c r="B104" s="171"/>
      <c r="M104" s="171"/>
      <c r="N104" s="171"/>
      <c r="O104" s="170"/>
      <c r="P104" s="170"/>
      <c r="Q104" s="170"/>
      <c r="R104" s="170"/>
      <c r="S104" s="170"/>
      <c r="T104" s="175"/>
      <c r="U104" s="161"/>
      <c r="AF104" s="27"/>
    </row>
    <row r="105" spans="1:53" x14ac:dyDescent="0.2">
      <c r="M105" s="171"/>
      <c r="N105" s="171"/>
      <c r="O105" s="170"/>
      <c r="P105" s="170"/>
      <c r="Q105" s="170"/>
      <c r="R105" s="170"/>
      <c r="S105" s="170"/>
      <c r="T105" s="175"/>
      <c r="U105" s="161"/>
      <c r="W105" s="9"/>
      <c r="X105" s="9"/>
      <c r="AD105" s="50"/>
    </row>
    <row r="106" spans="1:53" x14ac:dyDescent="0.2">
      <c r="D106" s="2"/>
      <c r="M106" s="171"/>
      <c r="N106" s="171"/>
      <c r="O106" s="175"/>
      <c r="P106" s="175"/>
      <c r="Q106" s="175"/>
      <c r="R106" s="175"/>
      <c r="S106" s="175"/>
      <c r="T106" s="175"/>
      <c r="U106" s="7"/>
      <c r="AA106" s="241"/>
      <c r="AB106" s="241"/>
      <c r="AC106" s="72"/>
      <c r="AD106" s="57"/>
    </row>
    <row r="107" spans="1:53" x14ac:dyDescent="0.2">
      <c r="O107" s="171"/>
      <c r="P107" s="176"/>
      <c r="Q107" s="177"/>
      <c r="R107" s="178"/>
      <c r="S107" s="176"/>
      <c r="T107" s="177"/>
      <c r="U107" s="7"/>
      <c r="AA107" s="241"/>
      <c r="AB107" s="241"/>
      <c r="AC107" s="72"/>
      <c r="AD107" s="57"/>
      <c r="AF107" s="4"/>
    </row>
    <row r="108" spans="1:53" x14ac:dyDescent="0.2">
      <c r="D108" s="2"/>
      <c r="O108" s="171"/>
      <c r="P108" s="176"/>
      <c r="Q108" s="177"/>
      <c r="R108" s="178"/>
      <c r="S108" s="176"/>
      <c r="T108" s="177"/>
      <c r="U108" s="7"/>
      <c r="AA108" s="241"/>
      <c r="AB108" s="241"/>
      <c r="AC108" s="72"/>
      <c r="AD108" s="57"/>
    </row>
    <row r="109" spans="1:53" x14ac:dyDescent="0.2">
      <c r="P109" s="28"/>
      <c r="Q109" s="7"/>
      <c r="R109" s="58"/>
      <c r="S109" s="28"/>
      <c r="T109" s="7"/>
      <c r="U109" s="7"/>
      <c r="V109" s="42"/>
      <c r="W109" s="3"/>
      <c r="X109" s="3"/>
      <c r="Y109" s="3"/>
      <c r="AA109" s="242"/>
      <c r="AB109" s="242"/>
      <c r="AC109" s="44"/>
      <c r="AD109" s="59"/>
    </row>
    <row r="110" spans="1:53" x14ac:dyDescent="0.2">
      <c r="Q110" s="29"/>
      <c r="R110" s="60"/>
      <c r="S110" s="28"/>
      <c r="T110" s="7"/>
      <c r="U110" s="7"/>
      <c r="V110" s="42"/>
      <c r="W110" s="42"/>
      <c r="X110" s="42"/>
      <c r="AA110" s="243"/>
      <c r="AB110" s="243"/>
    </row>
    <row r="111" spans="1:53" x14ac:dyDescent="0.2">
      <c r="O111" s="3"/>
      <c r="P111" s="35"/>
      <c r="Q111" s="35"/>
      <c r="R111" s="61"/>
      <c r="S111" s="28"/>
      <c r="T111" s="7"/>
      <c r="U111" s="7"/>
      <c r="V111" s="42"/>
      <c r="Y111" s="20"/>
      <c r="Z111" s="20"/>
      <c r="AA111" s="241"/>
      <c r="AB111" s="241"/>
      <c r="AC111" s="72"/>
    </row>
    <row r="112" spans="1:53" x14ac:dyDescent="0.2">
      <c r="P112" s="28"/>
      <c r="Q112" s="7"/>
      <c r="R112" s="7"/>
      <c r="S112" s="28"/>
      <c r="T112" s="7"/>
      <c r="U112" s="7"/>
      <c r="V112" s="42"/>
      <c r="Y112" s="20"/>
      <c r="Z112" s="20"/>
      <c r="AA112" s="241"/>
      <c r="AB112" s="241"/>
      <c r="AC112" s="72"/>
    </row>
    <row r="113" spans="14:30" x14ac:dyDescent="0.2">
      <c r="O113" s="240"/>
      <c r="P113" s="240"/>
      <c r="Q113" s="240"/>
      <c r="R113" s="240"/>
      <c r="S113" s="240"/>
      <c r="T113" s="240"/>
      <c r="U113" s="7"/>
      <c r="V113" s="42"/>
      <c r="Y113" s="20"/>
      <c r="Z113" s="20"/>
      <c r="AA113" s="241"/>
      <c r="AB113" s="241"/>
      <c r="AC113" s="72"/>
    </row>
    <row r="114" spans="14:30" x14ac:dyDescent="0.2">
      <c r="O114" s="240"/>
      <c r="P114" s="240"/>
      <c r="Q114" s="240"/>
      <c r="R114" s="240"/>
      <c r="S114" s="240"/>
      <c r="T114" s="240"/>
      <c r="V114" s="42"/>
      <c r="W114" s="3"/>
      <c r="X114" s="3"/>
      <c r="Y114" s="20"/>
      <c r="Z114" s="20"/>
      <c r="AA114" s="242"/>
      <c r="AB114" s="242"/>
      <c r="AC114" s="44"/>
    </row>
    <row r="115" spans="14:30" x14ac:dyDescent="0.2">
      <c r="R115" s="72"/>
      <c r="V115" s="42"/>
    </row>
    <row r="116" spans="14:30" x14ac:dyDescent="0.2">
      <c r="R116" s="72"/>
      <c r="V116" s="42"/>
    </row>
    <row r="117" spans="14:30" x14ac:dyDescent="0.2">
      <c r="R117" s="72"/>
      <c r="V117" s="42"/>
      <c r="AD117" s="3"/>
    </row>
    <row r="118" spans="14:30" x14ac:dyDescent="0.2">
      <c r="R118" s="72"/>
      <c r="V118" s="42"/>
      <c r="W118" s="42"/>
      <c r="X118" s="42"/>
    </row>
    <row r="119" spans="14:30" x14ac:dyDescent="0.2">
      <c r="O119" s="3"/>
      <c r="P119" s="3"/>
      <c r="Q119" s="3"/>
      <c r="R119" s="44"/>
      <c r="W119" s="42"/>
      <c r="X119" s="42"/>
    </row>
    <row r="120" spans="14:30" x14ac:dyDescent="0.2">
      <c r="O120" s="3"/>
      <c r="P120" s="3"/>
      <c r="Q120" s="3"/>
      <c r="R120" s="44"/>
      <c r="W120" s="42"/>
      <c r="X120" s="42"/>
      <c r="Y120" s="43"/>
      <c r="Z120" s="43"/>
      <c r="AA120" s="20"/>
    </row>
    <row r="128" spans="14:30" x14ac:dyDescent="0.2">
      <c r="N128" s="5"/>
    </row>
    <row r="129" spans="9:32" x14ac:dyDescent="0.2">
      <c r="N129" s="5"/>
    </row>
    <row r="130" spans="9:32" x14ac:dyDescent="0.2">
      <c r="N130" s="5"/>
      <c r="O130" s="5"/>
      <c r="P130" s="5"/>
      <c r="Q130" s="5"/>
      <c r="R130" s="5"/>
      <c r="S130" s="5"/>
    </row>
    <row r="131" spans="9:32" x14ac:dyDescent="0.2">
      <c r="N131" s="5"/>
      <c r="O131" s="5"/>
      <c r="P131" s="5"/>
      <c r="Q131" s="5"/>
      <c r="R131" s="5"/>
      <c r="S131" s="5"/>
      <c r="AE131" s="4"/>
    </row>
    <row r="132" spans="9:32" x14ac:dyDescent="0.2">
      <c r="N132" s="5" t="s">
        <v>85</v>
      </c>
      <c r="O132" s="5"/>
      <c r="P132" s="5"/>
      <c r="Q132" s="5"/>
      <c r="R132" s="5"/>
      <c r="S132" s="5"/>
      <c r="AE132" s="4"/>
    </row>
    <row r="133" spans="9:32" x14ac:dyDescent="0.2">
      <c r="N133" s="5"/>
      <c r="O133" s="5"/>
      <c r="P133" s="5"/>
      <c r="Q133" s="5"/>
      <c r="R133" s="5"/>
      <c r="S133" s="5"/>
      <c r="T133" s="4"/>
      <c r="U133" s="4"/>
      <c r="V133" s="4"/>
      <c r="AD133" s="4"/>
      <c r="AE133" s="4"/>
    </row>
    <row r="134" spans="9:32" x14ac:dyDescent="0.2">
      <c r="N134" s="5"/>
      <c r="O134" s="5"/>
      <c r="P134" s="5"/>
      <c r="Q134" s="5"/>
      <c r="R134" s="5"/>
      <c r="S134" s="5"/>
      <c r="T134" s="4"/>
      <c r="U134" s="4"/>
      <c r="V134" s="4"/>
      <c r="AD134" s="4"/>
      <c r="AE134" s="4"/>
    </row>
    <row r="135" spans="9:32" x14ac:dyDescent="0.2">
      <c r="N135" s="5" t="s">
        <v>61</v>
      </c>
      <c r="O135" s="5"/>
      <c r="P135" s="5"/>
      <c r="Q135" s="5"/>
      <c r="R135" s="5"/>
      <c r="S135" s="5"/>
      <c r="T135" s="4"/>
      <c r="U135" s="4"/>
      <c r="V135" s="4"/>
      <c r="AD135" s="4"/>
      <c r="AE135" s="4"/>
      <c r="AF135" s="4"/>
    </row>
    <row r="136" spans="9:32" x14ac:dyDescent="0.2">
      <c r="N136" s="5" t="s">
        <v>86</v>
      </c>
      <c r="O136" s="5"/>
      <c r="P136" s="5"/>
      <c r="Q136" s="5"/>
      <c r="R136" s="5"/>
      <c r="S136" s="5"/>
      <c r="T136" s="4"/>
      <c r="U136" s="4"/>
      <c r="V136" s="4"/>
      <c r="W136" s="4"/>
      <c r="X136" s="4"/>
      <c r="Y136" s="4"/>
      <c r="Z136" s="4"/>
      <c r="AA136" s="4"/>
      <c r="AB136" s="4"/>
      <c r="AC136" s="4"/>
      <c r="AD136" s="4"/>
      <c r="AE136" s="5"/>
      <c r="AF136" s="4"/>
    </row>
    <row r="137" spans="9:32" x14ac:dyDescent="0.2">
      <c r="N137" s="5" t="s">
        <v>87</v>
      </c>
      <c r="O137" s="5"/>
      <c r="P137" s="5"/>
      <c r="Q137" s="5"/>
      <c r="R137" s="5"/>
      <c r="S137" s="5"/>
      <c r="T137" s="4"/>
      <c r="U137" s="4"/>
      <c r="V137" s="4"/>
      <c r="W137" s="4"/>
      <c r="X137" s="4"/>
      <c r="Y137" s="4"/>
      <c r="Z137" s="4"/>
      <c r="AA137" s="4"/>
      <c r="AB137" s="4"/>
      <c r="AC137" s="4"/>
      <c r="AD137" s="4"/>
      <c r="AE137" s="5"/>
      <c r="AF137" s="4"/>
    </row>
    <row r="138" spans="9:32" x14ac:dyDescent="0.2">
      <c r="N138" s="5"/>
      <c r="O138" s="5"/>
      <c r="P138" s="5"/>
      <c r="Q138" s="5"/>
      <c r="R138" s="5"/>
      <c r="S138" s="5"/>
      <c r="T138" s="5"/>
      <c r="U138" s="5"/>
      <c r="V138" s="5"/>
      <c r="W138" s="4"/>
      <c r="X138" s="4"/>
      <c r="Y138" s="4"/>
      <c r="Z138" s="4"/>
      <c r="AA138" s="4"/>
      <c r="AB138" s="4"/>
      <c r="AC138" s="4"/>
      <c r="AD138" s="5"/>
      <c r="AE138" s="5"/>
      <c r="AF138" s="4"/>
    </row>
    <row r="139" spans="9:32" x14ac:dyDescent="0.2">
      <c r="I139" s="5"/>
      <c r="J139" s="5"/>
      <c r="K139" s="45"/>
      <c r="L139" s="5"/>
      <c r="N139" s="5" t="s">
        <v>88</v>
      </c>
      <c r="O139" s="5"/>
      <c r="P139" s="5"/>
      <c r="Q139" s="5"/>
      <c r="R139" s="5"/>
      <c r="S139" s="5"/>
      <c r="T139" s="5"/>
      <c r="U139" s="5"/>
      <c r="V139" s="5"/>
      <c r="W139" s="4"/>
      <c r="X139" s="4"/>
      <c r="Y139" s="4"/>
      <c r="Z139" s="4"/>
      <c r="AA139" s="4"/>
      <c r="AB139" s="4"/>
      <c r="AC139" s="4"/>
      <c r="AD139" s="5"/>
      <c r="AE139" s="5"/>
      <c r="AF139" s="4"/>
    </row>
    <row r="140" spans="9:32" x14ac:dyDescent="0.2">
      <c r="I140" s="5"/>
      <c r="J140" s="5"/>
      <c r="K140" s="45"/>
      <c r="L140" s="5"/>
      <c r="M140" s="5"/>
      <c r="N140" s="5" t="s">
        <v>73</v>
      </c>
      <c r="O140" s="5"/>
      <c r="P140" s="5"/>
      <c r="Q140" s="5"/>
      <c r="R140" s="5"/>
      <c r="S140" s="5"/>
      <c r="T140" s="5"/>
      <c r="U140" s="5"/>
      <c r="V140" s="5"/>
      <c r="W140" s="4"/>
      <c r="X140" s="4"/>
      <c r="Y140" s="4"/>
      <c r="Z140" s="4"/>
      <c r="AA140" s="4"/>
      <c r="AB140" s="4"/>
      <c r="AC140" s="4"/>
      <c r="AD140" s="5"/>
      <c r="AE140" s="5"/>
      <c r="AF140" s="5"/>
    </row>
    <row r="141" spans="9:32" x14ac:dyDescent="0.2">
      <c r="I141" s="5"/>
      <c r="J141" s="5"/>
      <c r="K141" s="45"/>
      <c r="L141" s="5"/>
      <c r="M141" s="5"/>
      <c r="N141" s="5" t="s">
        <v>87</v>
      </c>
      <c r="O141" s="5"/>
      <c r="P141" s="5"/>
      <c r="Q141" s="5"/>
      <c r="R141" s="5"/>
      <c r="S141" s="5"/>
      <c r="T141" s="5"/>
      <c r="U141" s="5"/>
      <c r="V141" s="5"/>
      <c r="W141" s="5"/>
      <c r="X141" s="5"/>
      <c r="Y141" s="5"/>
      <c r="Z141" s="5"/>
      <c r="AA141" s="5"/>
      <c r="AB141" s="5"/>
      <c r="AC141" s="5"/>
      <c r="AD141" s="5"/>
      <c r="AE141" s="5"/>
      <c r="AF141" s="5"/>
    </row>
    <row r="142" spans="9:32" x14ac:dyDescent="0.2">
      <c r="I142" s="5"/>
      <c r="J142" s="5"/>
      <c r="K142" s="45" t="s">
        <v>89</v>
      </c>
      <c r="L142" s="5"/>
      <c r="M142" s="5"/>
      <c r="N142" s="5"/>
      <c r="O142" s="5"/>
      <c r="P142" s="5"/>
      <c r="Q142" s="5"/>
      <c r="R142" s="5"/>
      <c r="S142" s="5"/>
      <c r="T142" s="5"/>
      <c r="U142" s="5"/>
      <c r="V142" s="5"/>
      <c r="W142" s="5"/>
      <c r="X142" s="5"/>
      <c r="Y142" s="5"/>
      <c r="Z142" s="5"/>
      <c r="AA142" s="5"/>
      <c r="AB142" s="5"/>
      <c r="AC142" s="5"/>
      <c r="AD142" s="5"/>
      <c r="AE142" s="5"/>
      <c r="AF142" s="5"/>
    </row>
    <row r="143" spans="9:32" x14ac:dyDescent="0.2">
      <c r="I143" s="5"/>
      <c r="J143" s="5"/>
      <c r="K143" s="45"/>
      <c r="L143" s="5"/>
      <c r="M143" s="5"/>
      <c r="N143" s="5"/>
      <c r="O143" s="5"/>
      <c r="P143" s="5"/>
      <c r="Q143" s="5"/>
      <c r="R143" s="5"/>
      <c r="S143" s="5"/>
      <c r="T143" s="5"/>
      <c r="U143" s="5"/>
      <c r="V143" s="5"/>
      <c r="W143" s="5"/>
      <c r="X143" s="5"/>
      <c r="Y143" s="5"/>
      <c r="Z143" s="5"/>
      <c r="AA143" s="5"/>
      <c r="AB143" s="5"/>
      <c r="AC143" s="5"/>
      <c r="AD143" s="5"/>
      <c r="AE143" s="5"/>
      <c r="AF143" s="5"/>
    </row>
    <row r="144" spans="9:32" x14ac:dyDescent="0.2">
      <c r="I144" s="5"/>
      <c r="J144" s="5"/>
      <c r="K144" s="45"/>
      <c r="L144" s="5"/>
      <c r="M144" s="5"/>
      <c r="N144" s="5"/>
      <c r="O144" s="5"/>
      <c r="P144" s="5"/>
      <c r="Q144" s="5"/>
      <c r="R144" s="5"/>
      <c r="S144" s="5"/>
      <c r="T144" s="5"/>
      <c r="U144" s="5"/>
      <c r="V144" s="5"/>
      <c r="W144" s="5"/>
      <c r="X144" s="5"/>
      <c r="Y144" s="5"/>
      <c r="Z144" s="5"/>
      <c r="AA144" s="5"/>
      <c r="AB144" s="5"/>
      <c r="AC144" s="5"/>
      <c r="AD144" s="5"/>
      <c r="AE144" s="5"/>
      <c r="AF144" s="5"/>
    </row>
    <row r="145" spans="9:32" x14ac:dyDescent="0.2">
      <c r="I145" s="5"/>
      <c r="J145" s="5"/>
      <c r="K145" s="45"/>
      <c r="L145" s="5"/>
      <c r="M145" s="5"/>
      <c r="N145" s="5"/>
      <c r="O145" s="5"/>
      <c r="P145" s="5"/>
      <c r="Q145" s="5"/>
      <c r="R145" s="5"/>
      <c r="S145" s="5"/>
      <c r="T145" s="5"/>
      <c r="U145" s="5"/>
      <c r="V145" s="5"/>
      <c r="W145" s="5"/>
      <c r="X145" s="5"/>
      <c r="Y145" s="5"/>
      <c r="Z145" s="5"/>
      <c r="AA145" s="5"/>
      <c r="AB145" s="5"/>
      <c r="AC145" s="5"/>
      <c r="AD145" s="5"/>
      <c r="AE145" s="5"/>
      <c r="AF145" s="5"/>
    </row>
    <row r="146" spans="9:32" x14ac:dyDescent="0.2">
      <c r="I146" s="5"/>
      <c r="J146" s="5"/>
      <c r="K146" s="45"/>
      <c r="L146" s="5"/>
      <c r="M146" s="5"/>
      <c r="N146" s="5"/>
      <c r="O146" s="5"/>
      <c r="P146" s="5"/>
      <c r="Q146" s="5"/>
      <c r="R146" s="5"/>
      <c r="S146" s="5"/>
      <c r="T146" s="5"/>
      <c r="U146" s="5"/>
      <c r="V146" s="5"/>
      <c r="W146" s="5"/>
      <c r="X146" s="5"/>
      <c r="Y146" s="5"/>
      <c r="Z146" s="5"/>
      <c r="AA146" s="5"/>
      <c r="AB146" s="5"/>
      <c r="AC146" s="5"/>
      <c r="AD146" s="5"/>
      <c r="AF146" s="5"/>
    </row>
    <row r="147" spans="9:32" x14ac:dyDescent="0.2">
      <c r="I147" s="5"/>
      <c r="J147" s="5"/>
      <c r="K147" s="45"/>
      <c r="L147" s="5"/>
      <c r="M147" s="5"/>
      <c r="N147" s="5"/>
      <c r="O147" s="5"/>
      <c r="P147" s="5"/>
      <c r="Q147" s="5"/>
      <c r="R147" s="5"/>
      <c r="S147" s="5"/>
      <c r="T147" s="5"/>
      <c r="U147" s="5"/>
      <c r="V147" s="5"/>
      <c r="W147" s="5"/>
      <c r="X147" s="5"/>
      <c r="Y147" s="5"/>
      <c r="Z147" s="5"/>
      <c r="AA147" s="5"/>
      <c r="AB147" s="5"/>
      <c r="AC147" s="5"/>
      <c r="AD147" s="5"/>
      <c r="AF147" s="5"/>
    </row>
    <row r="148" spans="9:32" x14ac:dyDescent="0.2">
      <c r="I148" s="5"/>
      <c r="J148" s="5"/>
      <c r="K148" s="45"/>
      <c r="L148" s="5"/>
      <c r="M148" s="5"/>
      <c r="N148" s="5"/>
      <c r="O148" s="5"/>
      <c r="P148" s="5"/>
      <c r="W148" s="5"/>
      <c r="X148" s="5"/>
      <c r="Y148" s="5"/>
      <c r="Z148" s="5"/>
      <c r="AA148" s="5"/>
      <c r="AB148" s="5"/>
      <c r="AC148" s="5"/>
      <c r="AF148" s="5"/>
    </row>
    <row r="149" spans="9:32" x14ac:dyDescent="0.2">
      <c r="I149" s="5"/>
      <c r="J149" s="5" t="s">
        <v>90</v>
      </c>
      <c r="K149" s="45"/>
      <c r="L149" s="5"/>
      <c r="M149" s="5"/>
      <c r="N149" s="5"/>
      <c r="O149" s="5"/>
      <c r="P149" s="5"/>
      <c r="W149" s="5"/>
      <c r="X149" s="5"/>
      <c r="Y149" s="5"/>
      <c r="Z149" s="5"/>
      <c r="AA149" s="5"/>
      <c r="AB149" s="5"/>
      <c r="AC149" s="5"/>
      <c r="AF149" s="5"/>
    </row>
    <row r="150" spans="9:32" x14ac:dyDescent="0.2">
      <c r="I150" s="5"/>
      <c r="J150" s="5"/>
      <c r="K150" s="45"/>
      <c r="L150" s="5"/>
      <c r="M150" s="5"/>
      <c r="N150" s="5"/>
      <c r="O150" s="5"/>
      <c r="P150" s="5"/>
      <c r="W150" s="5"/>
      <c r="X150" s="5"/>
      <c r="Y150" s="5"/>
      <c r="Z150" s="5"/>
      <c r="AA150" s="5"/>
      <c r="AB150" s="5"/>
      <c r="AC150" s="5"/>
    </row>
    <row r="151" spans="9:32" x14ac:dyDescent="0.2">
      <c r="I151" s="5"/>
      <c r="J151" s="5" t="s">
        <v>5</v>
      </c>
      <c r="K151" s="45"/>
      <c r="L151" s="5"/>
      <c r="M151" s="5"/>
      <c r="N151" s="5"/>
      <c r="O151" s="5"/>
      <c r="P151" s="5"/>
    </row>
    <row r="152" spans="9:32" x14ac:dyDescent="0.2">
      <c r="I152" s="5"/>
      <c r="J152" s="5" t="s">
        <v>6</v>
      </c>
      <c r="K152" s="45"/>
      <c r="L152" s="5"/>
      <c r="M152" s="5"/>
      <c r="N152" s="5"/>
      <c r="O152" s="5"/>
      <c r="P152" s="5"/>
    </row>
    <row r="153" spans="9:32" x14ac:dyDescent="0.2">
      <c r="I153" s="5"/>
      <c r="J153" s="5" t="s">
        <v>7</v>
      </c>
      <c r="K153" s="45"/>
      <c r="L153" s="5"/>
      <c r="M153" s="5"/>
      <c r="N153" s="5"/>
      <c r="O153" s="5"/>
      <c r="P153" s="5"/>
    </row>
    <row r="154" spans="9:32" x14ac:dyDescent="0.2">
      <c r="I154" s="5"/>
      <c r="J154" s="5" t="s">
        <v>11</v>
      </c>
      <c r="K154" s="45"/>
      <c r="L154" s="5"/>
      <c r="M154" s="5"/>
      <c r="N154" s="5"/>
      <c r="O154" s="5"/>
      <c r="P154" s="5"/>
    </row>
    <row r="155" spans="9:32" x14ac:dyDescent="0.2">
      <c r="I155" s="5"/>
      <c r="J155" s="5"/>
      <c r="K155" s="45"/>
      <c r="L155" s="5"/>
      <c r="M155" s="5"/>
      <c r="N155" s="5"/>
      <c r="O155" s="5"/>
      <c r="P155" s="5"/>
    </row>
    <row r="156" spans="9:32" x14ac:dyDescent="0.2">
      <c r="I156" s="5"/>
      <c r="J156" s="5"/>
      <c r="K156" s="45"/>
      <c r="L156" s="5"/>
      <c r="M156" s="5"/>
      <c r="O156" s="5"/>
      <c r="P156" s="5"/>
    </row>
    <row r="157" spans="9:32" x14ac:dyDescent="0.2">
      <c r="M157" s="5"/>
      <c r="O157" s="5"/>
      <c r="P157" s="5"/>
    </row>
  </sheetData>
  <sheetProtection algorithmName="SHA-512" hashValue="qmR5VLO0U6omdiYF/ILT2yq+2nEZoSIIDva1S2r1PLXpZFP4yxeT5U86kn6wRHaGwHb6cVx2HA1eVsQLHSfW2A==" saltValue="pNWw3jJx++XwKkrJsFNWQQ==" spinCount="100000" sheet="1" objects="1" scenarios="1"/>
  <mergeCells count="80">
    <mergeCell ref="L9:N9"/>
    <mergeCell ref="T9:U9"/>
    <mergeCell ref="L10:N10"/>
    <mergeCell ref="T10:U10"/>
    <mergeCell ref="L11:N11"/>
    <mergeCell ref="T11:U11"/>
    <mergeCell ref="F26:G26"/>
    <mergeCell ref="F27:G27"/>
    <mergeCell ref="F28:G28"/>
    <mergeCell ref="L12:N12"/>
    <mergeCell ref="T12:U12"/>
    <mergeCell ref="L13:N13"/>
    <mergeCell ref="T13:U13"/>
    <mergeCell ref="L14:N14"/>
    <mergeCell ref="T14:U14"/>
    <mergeCell ref="L16:N16"/>
    <mergeCell ref="T16:U16"/>
    <mergeCell ref="M17:N17"/>
    <mergeCell ref="T17:U17"/>
    <mergeCell ref="O25:AD28"/>
    <mergeCell ref="G51:I51"/>
    <mergeCell ref="R32:R33"/>
    <mergeCell ref="T32:U33"/>
    <mergeCell ref="W32:X33"/>
    <mergeCell ref="R36:R37"/>
    <mergeCell ref="T36:U37"/>
    <mergeCell ref="W36:X37"/>
    <mergeCell ref="AD72:AD73"/>
    <mergeCell ref="Z36:AA37"/>
    <mergeCell ref="O39:O40"/>
    <mergeCell ref="T40:U41"/>
    <mergeCell ref="W40:X41"/>
    <mergeCell ref="Z40:AA41"/>
    <mergeCell ref="N70:P71"/>
    <mergeCell ref="R72:S73"/>
    <mergeCell ref="T72:U73"/>
    <mergeCell ref="V72:X73"/>
    <mergeCell ref="Y72:AA73"/>
    <mergeCell ref="T74:U74"/>
    <mergeCell ref="W74:X74"/>
    <mergeCell ref="Y74:AA74"/>
    <mergeCell ref="AC74:AD74"/>
    <mergeCell ref="R75:S75"/>
    <mergeCell ref="T75:U75"/>
    <mergeCell ref="W75:X75"/>
    <mergeCell ref="Y75:AA75"/>
    <mergeCell ref="AB77:AD77"/>
    <mergeCell ref="R78:S78"/>
    <mergeCell ref="T78:U78"/>
    <mergeCell ref="W78:X78"/>
    <mergeCell ref="Z78:AA78"/>
    <mergeCell ref="Z80:AA80"/>
    <mergeCell ref="R76:S76"/>
    <mergeCell ref="T77:U77"/>
    <mergeCell ref="V77:X77"/>
    <mergeCell ref="Y77:AA77"/>
    <mergeCell ref="R79:S79"/>
    <mergeCell ref="G80:I80"/>
    <mergeCell ref="R80:S80"/>
    <mergeCell ref="T80:U80"/>
    <mergeCell ref="W80:X80"/>
    <mergeCell ref="AA108:AB108"/>
    <mergeCell ref="O81:Q81"/>
    <mergeCell ref="R81:S81"/>
    <mergeCell ref="O82:Q83"/>
    <mergeCell ref="R82:S82"/>
    <mergeCell ref="R83:S83"/>
    <mergeCell ref="N86:P87"/>
    <mergeCell ref="T87:U87"/>
    <mergeCell ref="N88:AE94"/>
    <mergeCell ref="C96:L103"/>
    <mergeCell ref="AA106:AB106"/>
    <mergeCell ref="AA107:AB107"/>
    <mergeCell ref="AA109:AB109"/>
    <mergeCell ref="AA110:AB110"/>
    <mergeCell ref="AA111:AB111"/>
    <mergeCell ref="AA112:AB112"/>
    <mergeCell ref="O113:T114"/>
    <mergeCell ref="AA113:AB113"/>
    <mergeCell ref="AA114:AB114"/>
  </mergeCells>
  <conditionalFormatting sqref="G51">
    <cfRule type="expression" dxfId="31" priority="16">
      <formula>$G$51="Baserad på antal flygresor"</formula>
    </cfRule>
  </conditionalFormatting>
  <conditionalFormatting sqref="G52">
    <cfRule type="expression" dxfId="30" priority="11">
      <formula>$G$51="Ingen klimatväxling"</formula>
    </cfRule>
    <cfRule type="expression" dxfId="29" priority="14">
      <formula>$G$51="Baserad på antal tågresor"</formula>
    </cfRule>
    <cfRule type="expression" dxfId="28" priority="15">
      <formula>$G$51="Baserad på kostnad för tågresor"</formula>
    </cfRule>
  </conditionalFormatting>
  <conditionalFormatting sqref="G81">
    <cfRule type="expression" dxfId="27" priority="10">
      <formula>$G$80="Ingen klimatväxling"</formula>
    </cfRule>
    <cfRule type="expression" dxfId="26" priority="12">
      <formula>$G$80="Baserad på antal flygresor"</formula>
    </cfRule>
    <cfRule type="expression" dxfId="25" priority="13">
      <formula>$G$80="Baserad på kostnad för flygresor"</formula>
    </cfRule>
  </conditionalFormatting>
  <conditionalFormatting sqref="B38:L39 B40:H49 B51:F52 H52:L52 J51 L51 I49:L49 J44:L48 I44 J40:J43 L40:L43 K40 B50:L50">
    <cfRule type="expression" dxfId="24" priority="9">
      <formula>$F$31=0</formula>
    </cfRule>
  </conditionalFormatting>
  <conditionalFormatting sqref="K41:K43">
    <cfRule type="uniqueValues" dxfId="23" priority="8"/>
  </conditionalFormatting>
  <conditionalFormatting sqref="I55:K55 I65 I60 K56 K58 B55:H66 J56:J66 K60:K65 L55:L66">
    <cfRule type="expression" dxfId="22" priority="7">
      <formula>$F$32=0</formula>
    </cfRule>
  </conditionalFormatting>
  <conditionalFormatting sqref="B69:H79 B80:F81 H81:L81 J80 L80 I79:L79 J74:L78 I74 J69:J73 L69:L73 K69:K70 I69">
    <cfRule type="expression" dxfId="21" priority="6">
      <formula>$F$33=0</formula>
    </cfRule>
  </conditionalFormatting>
  <conditionalFormatting sqref="C89">
    <cfRule type="expression" dxfId="20" priority="5">
      <formula>$F$31=0</formula>
    </cfRule>
  </conditionalFormatting>
  <conditionalFormatting sqref="J90">
    <cfRule type="expression" dxfId="19" priority="4">
      <formula>$F$32=0</formula>
    </cfRule>
  </conditionalFormatting>
  <conditionalFormatting sqref="B38:L52">
    <cfRule type="expression" dxfId="18" priority="3">
      <formula>$F$31=0</formula>
    </cfRule>
  </conditionalFormatting>
  <conditionalFormatting sqref="B55:L66">
    <cfRule type="expression" dxfId="17" priority="2">
      <formula>$F$32=0</formula>
    </cfRule>
  </conditionalFormatting>
  <conditionalFormatting sqref="B69:L81">
    <cfRule type="expression" dxfId="16" priority="1">
      <formula>$F$33=0</formula>
    </cfRule>
  </conditionalFormatting>
  <dataValidations count="18">
    <dataValidation allowBlank="1" showInputMessage="1" showErrorMessage="1" promptTitle="Klimatväxling" prompt="Klimatväxling för digitala möten innebär att de subventioneras på grund av dess positiva klimatpåverkan i förhållande till mötesresor. Avdraget baseras på en andel av kostnaden för mötesutrustningen." sqref="K90" xr:uid="{76415B5A-C587-4FBC-9741-D84B0672F7D8}"/>
    <dataValidation type="list" allowBlank="1" showInputMessage="1" showErrorMessage="1" sqref="G51:I51" xr:uid="{F5744CA5-0E51-48AD-9E16-A8511C7271A6}">
      <formula1>$N$135:$N$137</formula1>
    </dataValidation>
    <dataValidation allowBlank="1" showInputMessage="1" showErrorMessage="1" promptTitle="Faktor för restidsersättning" prompt="Månadslönen divideras med faktorn för att beräkna ersättning för restid utanför arbetstid per timme. Om restidsersättning ej tillämpas; ange 0kr." sqref="K85" xr:uid="{8ED0B914-D245-41CC-A5CC-FA64E35954E6}"/>
    <dataValidation allowBlank="1" showInputMessage="1" showErrorMessage="1" promptTitle="Transfer och väntetid (ToR)" prompt="Tid mellan resa med flyg och transport med gång. cykel, kollektivtrafik eller taxi." sqref="K72" xr:uid="{5BD1483C-B35D-421A-94CC-D772EA1B26D5}"/>
    <dataValidation allowBlank="1" showInputMessage="1" showErrorMessage="1" promptTitle="Klimatväxling" prompt="Klimatväxling för flygresor innebär att en intern avgift tas ut för resan på grund av dess klimatpåverkan. Avgiften baseras antingen på antalet flygresor eller på biljettkostnaderna." sqref="K80" xr:uid="{51DBBA6E-0B7F-4910-8918-FDCCF08A3963}"/>
    <dataValidation type="list" allowBlank="1" showInputMessage="1" showErrorMessage="1" sqref="G80" xr:uid="{1128A5E5-B011-4CC9-A409-FE49BF18E915}">
      <formula1>$N$139:$N$141</formula1>
    </dataValidation>
    <dataValidation allowBlank="1" showInputMessage="1" showErrorMessage="1" promptTitle="Klimatväxling" prompt="Klimatväxling för bilresor innebär att en intern avgift tas ut för resan på grund av dess klimatpåverkan. Avgiften baseras på en avgift per mil. Om klimatväxkling ej tillämpas - ange 0kr." sqref="K66" xr:uid="{F89C3889-28FD-4430-93D8-1DE5A00A05BF}"/>
    <dataValidation allowBlank="1" showInputMessage="1" showErrorMessage="1" promptTitle="Klimatväxling" prompt="Klimatväxling för tågresor innebär att tågresor subventioneras på grund av dess positiva klimatpåverkan i förhållande till andra färdmedel. Avdraget baseras antingen på antalet tågresor eller på biljettkostnaderna." sqref="K51" xr:uid="{911A15A1-D39E-4D9E-9737-DFBCDDBD062A}"/>
    <dataValidation allowBlank="1" showInputMessage="1" showErrorMessage="1" promptTitle="Andel arbetstid under resa " prompt="Avser den andel av restid (under arbetstid) som antas kunna användas till arbete" sqref="K41 K57 K71" xr:uid="{F8DEA9B9-81BF-4ADE-BFAF-31826DDE4724}"/>
    <dataValidation allowBlank="1" showInputMessage="1" showErrorMessage="1" promptTitle="Andel" prompt="Andel av summa innan byte till digitala möten_x000a_" sqref="AF75" xr:uid="{70237C33-207F-46FE-ACED-CD4E0AB59E38}"/>
    <dataValidation allowBlank="1" showInputMessage="1" showErrorMessage="1" promptTitle="Övriga kostnader" prompt="Avser kostnader för eventuell logi, traktamente och restidsersättning." sqref="K13 S13 AB13" xr:uid="{0A77EC60-C92A-4CC0-9948-4BEB6793C261}"/>
    <dataValidation allowBlank="1" showInputMessage="1" showErrorMessage="1" promptTitle="Kostnad övrig tid" prompt="Avser kostnad för den tid som spenderas under arbetstid under resan och som ej kan utnyttjas för arbete" sqref="S12 K12 AB12" xr:uid="{37471A52-092E-458C-A94A-EBDCF4398832}"/>
    <dataValidation allowBlank="1" showInputMessage="1" showErrorMessage="1" promptTitle="Faktor för restidsersättning" prompt="Månadslönen divideras med faktorn för att beräkna ersättning för restid utanför arbetstid per timme." sqref="G85" xr:uid="{0514313A-C54C-4EE2-ABDB-92D7C0659DF4}"/>
    <dataValidation allowBlank="1" showInputMessage="1" showErrorMessage="1" promptTitle="Månadslön" prompt="Upskattad genomsnittlig månadslön för medarbetare som idag genomför denna typ av mötesresa. Exkl arbetsgivaravgifter." sqref="K84" xr:uid="{3C7732DF-C7A3-44CC-A55C-025CE97D7BE0}"/>
    <dataValidation allowBlank="1" showInputMessage="1" showErrorMessage="1" promptTitle="Transfer" prompt="Tid för resa från flygplats till slutdestination med t.ex. tåg eller taxi." sqref="E58" xr:uid="{0BDA4DD2-9FAD-43E7-9F87-20632C360CDF}"/>
    <dataValidation allowBlank="1" showInputMessage="1" showErrorMessage="1" promptTitle="Restid utanför arbetstid" prompt="Avser antal timmar av den ovan angivna restiden som sker utanför arbetstid och som ligger till grund för eventuell restidsersättning." sqref="K43 K73 K59" xr:uid="{19663232-7A41-498B-A75C-4D65A42EDAED}"/>
    <dataValidation allowBlank="1" showInputMessage="1" showErrorMessage="1" promptTitle="Transfer och väntetid (ToR)" prompt="Tid mellan resa med tåg och transport med gång. cykel, kollektivtrafik eller taxi." sqref="K42" xr:uid="{CF232942-507A-40FA-9752-39C58EBD6829}"/>
    <dataValidation allowBlank="1" showInputMessage="1" showErrorMessage="1" promptTitle="Transfer" prompt="Tid för resa från tågstatioon till slutdestination med t.ex. buss eller taxi." sqref="F42:G42" xr:uid="{2B27F612-5972-4529-BB20-39ABC32CAA9C}"/>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318C-7A05-42DD-B7EB-C262E0D3CEDE}">
  <dimension ref="A2:CC157"/>
  <sheetViews>
    <sheetView showGridLines="0" zoomScale="80" zoomScaleNormal="80" workbookViewId="0">
      <selection activeCell="AH11" sqref="AH11"/>
    </sheetView>
  </sheetViews>
  <sheetFormatPr defaultColWidth="8.6640625" defaultRowHeight="11.4" x14ac:dyDescent="0.2"/>
  <cols>
    <col min="1" max="1" width="2.44140625" style="1" customWidth="1"/>
    <col min="2" max="2" width="2.6640625" style="1" customWidth="1"/>
    <col min="3" max="3" width="3.44140625" style="1" customWidth="1"/>
    <col min="4" max="4" width="15.109375" style="1" customWidth="1"/>
    <col min="5" max="5" width="1.6640625" style="1" customWidth="1"/>
    <col min="6" max="7" width="9.6640625" style="1" customWidth="1"/>
    <col min="8" max="8" width="11" style="1" customWidth="1"/>
    <col min="9" max="9" width="11.44140625" style="1" customWidth="1"/>
    <col min="10" max="10" width="7.6640625" style="1" customWidth="1"/>
    <col min="11" max="11" width="1.6640625" style="10" customWidth="1"/>
    <col min="12" max="12" width="7.21875" style="1" customWidth="1"/>
    <col min="13" max="13" width="4.6640625" style="1" customWidth="1"/>
    <col min="14" max="14" width="2.6640625" style="1" customWidth="1"/>
    <col min="15" max="15" width="10" style="1" customWidth="1"/>
    <col min="16" max="16" width="12.21875" style="1" customWidth="1"/>
    <col min="17" max="17" width="1.6640625" style="1" customWidth="1"/>
    <col min="18" max="18" width="10.6640625" style="1" customWidth="1"/>
    <col min="19" max="19" width="1.6640625" style="1" customWidth="1"/>
    <col min="20" max="21" width="5.33203125" style="1" customWidth="1"/>
    <col min="22" max="22" width="2.44140625" style="1" customWidth="1"/>
    <col min="23" max="23" width="7.6640625" style="1" customWidth="1"/>
    <col min="24" max="24" width="2.6640625" style="1" customWidth="1"/>
    <col min="25" max="25" width="5" style="1" customWidth="1"/>
    <col min="26" max="26" width="3" style="1" customWidth="1"/>
    <col min="27" max="27" width="9.33203125" style="1" customWidth="1"/>
    <col min="28" max="29" width="1.6640625" style="1" customWidth="1"/>
    <col min="30" max="30" width="12.109375" style="1" customWidth="1"/>
    <col min="31" max="31" width="6.44140625" style="1" customWidth="1"/>
    <col min="32" max="32" width="1.6640625" style="1" customWidth="1"/>
    <col min="33" max="33" width="3.6640625" style="4" customWidth="1"/>
    <col min="34" max="35" width="10.44140625" style="5" bestFit="1" customWidth="1"/>
    <col min="36" max="36" width="10.6640625" style="5" bestFit="1" customWidth="1"/>
    <col min="37" max="37" width="8.6640625" style="5"/>
    <col min="38" max="38" width="18.6640625" style="5" customWidth="1"/>
    <col min="39" max="39" width="16.109375" style="5" customWidth="1"/>
    <col min="40" max="40" width="26.6640625" style="5" customWidth="1"/>
    <col min="41" max="41" width="17.6640625" style="5" customWidth="1"/>
    <col min="42" max="42" width="10.44140625" style="4" bestFit="1" customWidth="1"/>
    <col min="43" max="43" width="9.33203125" style="4" bestFit="1" customWidth="1"/>
    <col min="44" max="44" width="16.44140625" style="4" customWidth="1"/>
    <col min="45" max="45" width="10.44140625" style="5" bestFit="1" customWidth="1"/>
    <col min="46" max="47" width="8.6640625" style="5"/>
    <col min="48" max="48" width="10.44140625" style="5" bestFit="1" customWidth="1"/>
    <col min="49" max="81" width="8.6640625" style="5"/>
    <col min="82" max="16384" width="8.6640625" style="1"/>
  </cols>
  <sheetData>
    <row r="2" spans="2:81" s="148" customFormat="1" x14ac:dyDescent="0.2">
      <c r="B2" s="108" t="s">
        <v>93</v>
      </c>
      <c r="E2" s="108" t="s">
        <v>92</v>
      </c>
      <c r="F2" s="108"/>
      <c r="K2" s="149"/>
    </row>
    <row r="3" spans="2:81" x14ac:dyDescent="0.2">
      <c r="AH3" s="54"/>
      <c r="AI3" s="54"/>
      <c r="AJ3" s="54"/>
      <c r="AK3" s="54"/>
      <c r="AL3" s="54"/>
      <c r="AM3" s="54"/>
      <c r="AN3" s="54"/>
      <c r="AO3" s="54"/>
      <c r="AP3" s="164"/>
      <c r="AQ3" s="164"/>
      <c r="AR3" s="164"/>
      <c r="AS3" s="54"/>
      <c r="AT3" s="54"/>
      <c r="AU3" s="54"/>
      <c r="AV3" s="54"/>
      <c r="AW3" s="54"/>
      <c r="AX3" s="54"/>
      <c r="AY3" s="54"/>
      <c r="AZ3" s="54"/>
      <c r="BA3" s="54"/>
    </row>
    <row r="4" spans="2:81" ht="16.2" x14ac:dyDescent="0.3">
      <c r="B4" s="31" t="s">
        <v>99</v>
      </c>
      <c r="K4" s="1"/>
      <c r="AH4" s="54"/>
      <c r="AI4" s="54"/>
      <c r="AJ4" s="54"/>
      <c r="AK4" s="54"/>
      <c r="AL4" s="54"/>
      <c r="AM4" s="54"/>
      <c r="AN4" s="54"/>
      <c r="AO4" s="54"/>
      <c r="AP4" s="164"/>
      <c r="AQ4" s="164"/>
      <c r="AR4" s="164"/>
      <c r="AS4" s="54"/>
      <c r="AT4" s="54"/>
      <c r="AU4" s="54"/>
      <c r="AV4" s="54"/>
      <c r="AW4" s="54"/>
      <c r="AX4" s="54"/>
      <c r="AY4" s="54"/>
      <c r="AZ4" s="54"/>
      <c r="BA4" s="54"/>
    </row>
    <row r="5" spans="2:81" ht="13.2" customHeight="1" x14ac:dyDescent="0.2">
      <c r="B5" s="24"/>
      <c r="C5" s="13"/>
      <c r="D5" s="13"/>
      <c r="E5" s="13"/>
      <c r="F5" s="13"/>
      <c r="G5" s="13"/>
      <c r="H5" s="13"/>
      <c r="I5" s="46"/>
      <c r="J5" s="13"/>
      <c r="K5" s="13"/>
      <c r="L5" s="13"/>
      <c r="M5" s="13"/>
      <c r="N5" s="13"/>
      <c r="O5" s="13"/>
      <c r="P5" s="13"/>
      <c r="Q5" s="13"/>
      <c r="R5" s="13"/>
      <c r="S5" s="13"/>
      <c r="T5" s="13"/>
      <c r="U5" s="13"/>
      <c r="V5" s="13"/>
      <c r="W5" s="13"/>
      <c r="X5" s="13"/>
      <c r="Y5" s="13"/>
      <c r="Z5" s="13"/>
      <c r="AA5" s="13"/>
      <c r="AB5" s="13"/>
      <c r="AC5" s="13"/>
      <c r="AD5" s="13"/>
      <c r="AE5" s="14"/>
      <c r="AH5" s="54"/>
      <c r="AI5" s="54"/>
      <c r="AJ5" s="54" t="s">
        <v>1</v>
      </c>
      <c r="AK5" s="54"/>
      <c r="AL5" s="55" t="s">
        <v>2</v>
      </c>
      <c r="AM5" s="55" t="s">
        <v>3</v>
      </c>
      <c r="AN5" s="55" t="s">
        <v>4</v>
      </c>
      <c r="AO5" s="55"/>
      <c r="AP5" s="165"/>
      <c r="AQ5" s="164"/>
      <c r="AR5" s="164"/>
      <c r="AS5" s="54"/>
      <c r="AT5" s="54"/>
      <c r="AU5" s="54"/>
      <c r="AV5" s="54"/>
      <c r="AW5" s="54"/>
      <c r="AX5" s="54"/>
      <c r="AY5" s="54"/>
      <c r="AZ5" s="54"/>
      <c r="BA5" s="54"/>
    </row>
    <row r="6" spans="2:81" x14ac:dyDescent="0.2">
      <c r="B6" s="15"/>
      <c r="K6" s="1"/>
      <c r="AE6" s="16"/>
      <c r="AH6" s="54"/>
      <c r="AI6" s="54"/>
      <c r="AJ6" s="54" t="s">
        <v>5</v>
      </c>
      <c r="AK6" s="54"/>
      <c r="AL6" s="56">
        <f>F31*(L9+L10)</f>
        <v>0</v>
      </c>
      <c r="AM6" s="56">
        <f>F31*(L11+L12)</f>
        <v>0</v>
      </c>
      <c r="AN6" s="56">
        <f>F31*(L13+L14)</f>
        <v>0</v>
      </c>
      <c r="AO6" s="56"/>
      <c r="AP6" s="164"/>
      <c r="AQ6" s="164"/>
      <c r="AR6" s="164"/>
      <c r="AS6" s="54"/>
      <c r="AT6" s="54"/>
      <c r="AU6" s="54"/>
      <c r="AV6" s="54"/>
      <c r="AW6" s="54"/>
      <c r="AX6" s="54"/>
      <c r="AY6" s="54"/>
      <c r="AZ6" s="54"/>
      <c r="BA6" s="54"/>
    </row>
    <row r="7" spans="2:81" x14ac:dyDescent="0.2">
      <c r="B7" s="15"/>
      <c r="J7" s="4"/>
      <c r="K7" s="4"/>
      <c r="L7" s="4"/>
      <c r="M7" s="4"/>
      <c r="N7" s="4"/>
      <c r="AE7" s="16"/>
      <c r="AH7" s="54"/>
      <c r="AI7" s="54"/>
      <c r="AJ7" s="54" t="s">
        <v>6</v>
      </c>
      <c r="AK7" s="54"/>
      <c r="AL7" s="56">
        <f>F32*(T9+T10)</f>
        <v>0</v>
      </c>
      <c r="AM7" s="56">
        <f>F32*(T11+T12)</f>
        <v>0</v>
      </c>
      <c r="AN7" s="56">
        <f>F32*(T13+T14)</f>
        <v>0</v>
      </c>
      <c r="AO7" s="56"/>
      <c r="AP7" s="164"/>
      <c r="AQ7" s="164"/>
      <c r="AR7" s="166"/>
      <c r="AS7" s="54"/>
      <c r="AT7" s="54"/>
      <c r="AU7" s="54"/>
      <c r="AV7" s="54"/>
      <c r="AW7" s="54"/>
      <c r="AX7" s="54"/>
      <c r="AY7" s="54"/>
      <c r="AZ7" s="54"/>
      <c r="BA7" s="54"/>
    </row>
    <row r="8" spans="2:81" x14ac:dyDescent="0.2">
      <c r="B8" s="15"/>
      <c r="J8" s="4"/>
      <c r="K8" s="4"/>
      <c r="L8" s="4"/>
      <c r="M8" s="4"/>
      <c r="N8" s="4"/>
      <c r="AE8" s="16"/>
      <c r="AH8" s="54"/>
      <c r="AI8" s="54"/>
      <c r="AJ8" s="54" t="s">
        <v>7</v>
      </c>
      <c r="AK8" s="54"/>
      <c r="AL8" s="56">
        <f>F33*(AD9+AD10)</f>
        <v>0</v>
      </c>
      <c r="AM8" s="56">
        <f>F33*(AD11+AD12)</f>
        <v>0</v>
      </c>
      <c r="AN8" s="56">
        <f>F33*(AD13+AD14)</f>
        <v>0</v>
      </c>
      <c r="AO8" s="56"/>
      <c r="AP8" s="164"/>
      <c r="AQ8" s="164"/>
      <c r="AR8" s="166"/>
      <c r="AS8" s="54"/>
      <c r="AT8" s="54"/>
      <c r="AU8" s="54"/>
      <c r="AV8" s="54"/>
      <c r="AW8" s="54"/>
      <c r="AX8" s="54"/>
      <c r="AY8" s="54"/>
      <c r="AZ8" s="54"/>
      <c r="BA8" s="54"/>
    </row>
    <row r="9" spans="2:81" ht="14.7" customHeight="1" x14ac:dyDescent="0.2">
      <c r="B9" s="15"/>
      <c r="D9" s="4" t="s">
        <v>8</v>
      </c>
      <c r="F9" s="4"/>
      <c r="G9" s="74">
        <f>ROUND(((((I87/I88))/12)/22/2),-1)</f>
        <v>40</v>
      </c>
      <c r="I9" s="4" t="s">
        <v>9</v>
      </c>
      <c r="J9" s="4"/>
      <c r="K9" s="4"/>
      <c r="L9" s="244">
        <f>IF(F31=0,0,I45)</f>
        <v>0</v>
      </c>
      <c r="M9" s="244"/>
      <c r="N9" s="244"/>
      <c r="P9" s="4" t="s">
        <v>10</v>
      </c>
      <c r="Q9" s="4"/>
      <c r="R9" s="4"/>
      <c r="S9" s="4"/>
      <c r="T9" s="244">
        <f>IF(F32=0,0,F28*2*I61/10)</f>
        <v>0</v>
      </c>
      <c r="U9" s="244"/>
      <c r="V9" s="74"/>
      <c r="X9" s="4" t="s">
        <v>9</v>
      </c>
      <c r="Y9" s="4"/>
      <c r="Z9" s="4"/>
      <c r="AA9" s="4"/>
      <c r="AD9" s="74">
        <f>IF(F33=0,0,I75)</f>
        <v>0</v>
      </c>
      <c r="AE9" s="16"/>
      <c r="AH9" s="54"/>
      <c r="AI9" s="54"/>
      <c r="AJ9" s="54" t="s">
        <v>11</v>
      </c>
      <c r="AK9" s="54"/>
      <c r="AL9" s="54"/>
      <c r="AM9" s="54"/>
      <c r="AN9" s="54"/>
      <c r="AO9" s="54"/>
      <c r="AP9" s="164"/>
      <c r="AQ9" s="164"/>
      <c r="AR9" s="166"/>
      <c r="AS9" s="54"/>
      <c r="AT9" s="54"/>
      <c r="AU9" s="54"/>
      <c r="AV9" s="54"/>
      <c r="AW9" s="54"/>
      <c r="AX9" s="56"/>
      <c r="AY9" s="54"/>
      <c r="AZ9" s="54"/>
      <c r="BA9" s="54"/>
    </row>
    <row r="10" spans="2:81" ht="14.7" customHeight="1" x14ac:dyDescent="0.2">
      <c r="B10" s="15"/>
      <c r="D10" s="4" t="s">
        <v>12</v>
      </c>
      <c r="F10" s="4"/>
      <c r="G10" s="74">
        <f>ROUND((I84*1.4/(22*8)*2),-1)</f>
        <v>0</v>
      </c>
      <c r="I10" s="4" t="s">
        <v>13</v>
      </c>
      <c r="J10" s="4"/>
      <c r="K10" s="4"/>
      <c r="L10" s="244">
        <f>IF(F31=0,0,I46)</f>
        <v>0</v>
      </c>
      <c r="M10" s="244"/>
      <c r="N10" s="244"/>
      <c r="P10" s="4" t="s">
        <v>14</v>
      </c>
      <c r="Q10" s="4"/>
      <c r="R10" s="4"/>
      <c r="S10" s="4"/>
      <c r="T10" s="244">
        <f>IF(F32=0,0,I62)</f>
        <v>0</v>
      </c>
      <c r="U10" s="244"/>
      <c r="V10" s="74"/>
      <c r="X10" s="4" t="s">
        <v>13</v>
      </c>
      <c r="Y10" s="4"/>
      <c r="Z10" s="4"/>
      <c r="AA10" s="4"/>
      <c r="AD10" s="74">
        <f>IF(F33=0,0,I76)</f>
        <v>0</v>
      </c>
      <c r="AE10" s="16"/>
      <c r="AH10" s="54"/>
      <c r="AI10" s="54"/>
      <c r="AJ10" s="54" t="s">
        <v>15</v>
      </c>
      <c r="AK10" s="54"/>
      <c r="AL10" s="54"/>
      <c r="AM10" s="54"/>
      <c r="AN10" s="54"/>
      <c r="AO10" s="54"/>
      <c r="AP10" s="164"/>
      <c r="AQ10" s="164"/>
      <c r="AR10" s="164"/>
      <c r="AS10" s="54"/>
      <c r="AT10" s="54"/>
      <c r="AU10" s="54"/>
      <c r="AV10" s="54"/>
      <c r="AW10" s="54"/>
      <c r="AX10" s="54"/>
      <c r="AY10" s="54"/>
      <c r="AZ10" s="54"/>
      <c r="BA10" s="54"/>
    </row>
    <row r="11" spans="2:81" ht="12" customHeight="1" thickBot="1" x14ac:dyDescent="0.25">
      <c r="B11" s="15"/>
      <c r="D11" s="4" t="s">
        <v>16</v>
      </c>
      <c r="E11" s="4"/>
      <c r="F11" s="4"/>
      <c r="G11" s="6">
        <f>-G9*I90/100</f>
        <v>-8</v>
      </c>
      <c r="I11" s="4" t="s">
        <v>12</v>
      </c>
      <c r="J11" s="4"/>
      <c r="K11" s="4"/>
      <c r="L11" s="244">
        <f>IF(F31=0,0,ROUND((I84*1.4/(22*8)*2),-1))</f>
        <v>0</v>
      </c>
      <c r="M11" s="244"/>
      <c r="N11" s="244"/>
      <c r="P11" s="4" t="s">
        <v>12</v>
      </c>
      <c r="Q11" s="4"/>
      <c r="R11" s="4"/>
      <c r="S11" s="4"/>
      <c r="T11" s="244">
        <f>IF(F32=0,0,ROUND((I84*1.4/(22*8)*2),-1))</f>
        <v>0</v>
      </c>
      <c r="U11" s="244"/>
      <c r="V11" s="74"/>
      <c r="X11" s="4" t="s">
        <v>12</v>
      </c>
      <c r="Y11" s="4"/>
      <c r="Z11" s="4"/>
      <c r="AA11" s="4"/>
      <c r="AD11" s="74">
        <f>IF(F33=0,0,ROUND((I84*1.4/(22*8)*2),-1))</f>
        <v>0</v>
      </c>
      <c r="AE11" s="16"/>
      <c r="AH11" s="54"/>
      <c r="AI11" s="54"/>
      <c r="AJ11" s="54"/>
      <c r="AK11" s="54"/>
      <c r="AL11" s="54"/>
      <c r="AM11" s="54"/>
      <c r="AN11" s="54"/>
      <c r="AO11" s="54"/>
      <c r="AP11" s="164"/>
      <c r="AQ11" s="164"/>
      <c r="AR11" s="164"/>
      <c r="AS11" s="54"/>
      <c r="AT11" s="54"/>
      <c r="AU11" s="54"/>
      <c r="AV11" s="54"/>
      <c r="AW11" s="54"/>
      <c r="AX11" s="54"/>
      <c r="AY11" s="54"/>
      <c r="AZ11" s="54"/>
      <c r="BA11" s="54"/>
    </row>
    <row r="12" spans="2:81" ht="14.7" customHeight="1" thickBot="1" x14ac:dyDescent="0.25">
      <c r="B12" s="15"/>
      <c r="E12" s="4"/>
      <c r="F12" s="4"/>
      <c r="G12" s="6"/>
      <c r="I12" s="4" t="s">
        <v>17</v>
      </c>
      <c r="J12" s="4"/>
      <c r="K12" s="23" t="s">
        <v>18</v>
      </c>
      <c r="L12" s="244">
        <f>IF(F31=0,0,ROUND(I84*1.4/(22*8)*((I40-I43)*((100-I41)/100)+(I42)),-1))</f>
        <v>0</v>
      </c>
      <c r="M12" s="244"/>
      <c r="N12" s="244"/>
      <c r="P12" s="4" t="s">
        <v>17</v>
      </c>
      <c r="Q12" s="4"/>
      <c r="R12" s="4"/>
      <c r="S12" s="23" t="s">
        <v>18</v>
      </c>
      <c r="T12" s="246">
        <f>IF(F32=0,0,ROUND(I84*1.4/(22*8)*((I56-I59)*((100-I57)/100)+(I58)),-1))</f>
        <v>0</v>
      </c>
      <c r="U12" s="244"/>
      <c r="V12" s="74"/>
      <c r="X12" s="4" t="s">
        <v>17</v>
      </c>
      <c r="Y12" s="4"/>
      <c r="Z12" s="4"/>
      <c r="AB12" s="23" t="s">
        <v>18</v>
      </c>
      <c r="AC12" s="11"/>
      <c r="AD12" s="74">
        <f>IF(F33=0,0,ROUND(I84*1.4/(22*8)*((I70-I73)*((100-I71)/100)+(I72)),-1))</f>
        <v>0</v>
      </c>
      <c r="AE12" s="16"/>
      <c r="AH12" s="54"/>
      <c r="AI12" s="54"/>
      <c r="AJ12" s="54" t="s">
        <v>19</v>
      </c>
      <c r="AK12" s="54"/>
      <c r="AL12" s="55" t="s">
        <v>2</v>
      </c>
      <c r="AM12" s="55" t="s">
        <v>3</v>
      </c>
      <c r="AN12" s="55" t="s">
        <v>4</v>
      </c>
      <c r="AO12" s="55"/>
      <c r="AP12" s="165"/>
      <c r="AQ12" s="164"/>
      <c r="AR12" s="164"/>
      <c r="AS12" s="54"/>
      <c r="AT12" s="54"/>
      <c r="AU12" s="54"/>
      <c r="AV12" s="54"/>
      <c r="AW12" s="54"/>
      <c r="AX12" s="54"/>
      <c r="AY12" s="54"/>
      <c r="AZ12" s="54"/>
      <c r="BA12" s="54"/>
    </row>
    <row r="13" spans="2:81" ht="14.7" customHeight="1" thickBot="1" x14ac:dyDescent="0.25">
      <c r="B13" s="15"/>
      <c r="E13" s="4"/>
      <c r="F13" s="4"/>
      <c r="G13" s="6"/>
      <c r="I13" s="4" t="s">
        <v>4</v>
      </c>
      <c r="J13" s="4"/>
      <c r="K13" s="23" t="s">
        <v>18</v>
      </c>
      <c r="L13" s="244">
        <f>IF(F31=0,0,ROUND(IF(I85=0,(I47+I48),(I47+I48+((I84*1.4/I85)*I43))),-1))</f>
        <v>0</v>
      </c>
      <c r="M13" s="244"/>
      <c r="N13" s="244"/>
      <c r="P13" s="4" t="s">
        <v>4</v>
      </c>
      <c r="Q13" s="4"/>
      <c r="R13" s="4"/>
      <c r="S13" s="23" t="s">
        <v>18</v>
      </c>
      <c r="T13" s="246">
        <f>IF(F32=0,0,ROUND(IF(I85=0,(I63+I64),(I63+I64+((I84*1.4/I85)*I59))),-1))</f>
        <v>0</v>
      </c>
      <c r="U13" s="244"/>
      <c r="V13" s="74"/>
      <c r="X13" s="4" t="s">
        <v>4</v>
      </c>
      <c r="Y13" s="4"/>
      <c r="Z13" s="4"/>
      <c r="AB13" s="23" t="s">
        <v>18</v>
      </c>
      <c r="AC13" s="11"/>
      <c r="AD13" s="74">
        <f>IF(F33=0,0,ROUND(IF(I85=0,(I77+I78),(I77+I78+((I84*1.4/I85)*I73))),-1))</f>
        <v>0</v>
      </c>
      <c r="AE13" s="16"/>
      <c r="AH13" s="54"/>
      <c r="AI13" s="54"/>
      <c r="AJ13" s="54" t="s">
        <v>5</v>
      </c>
      <c r="AK13" s="54"/>
      <c r="AL13" s="56">
        <f>F31*(1-R32)*(L9+L10)</f>
        <v>0</v>
      </c>
      <c r="AM13" s="56">
        <f>F31*(1-R32)*(L11+L12)</f>
        <v>0</v>
      </c>
      <c r="AN13" s="56">
        <f>F31*(1-R32)*(L13+L14)</f>
        <v>0</v>
      </c>
      <c r="AO13" s="56"/>
      <c r="AP13" s="164"/>
      <c r="AQ13" s="164"/>
      <c r="AR13" s="164"/>
      <c r="AS13" s="54"/>
      <c r="AT13" s="54"/>
      <c r="AU13" s="54"/>
      <c r="AV13" s="54"/>
      <c r="AW13" s="54"/>
      <c r="AX13" s="54"/>
      <c r="AY13" s="54"/>
      <c r="AZ13" s="54"/>
      <c r="BA13" s="54"/>
    </row>
    <row r="14" spans="2:81" ht="14.7" customHeight="1" x14ac:dyDescent="0.2">
      <c r="B14" s="15"/>
      <c r="E14" s="4"/>
      <c r="F14" s="4"/>
      <c r="G14" s="6"/>
      <c r="I14" s="4" t="s">
        <v>16</v>
      </c>
      <c r="J14" s="4"/>
      <c r="K14" s="11"/>
      <c r="L14" s="244">
        <f>IF(F31=0,0,(-IF(G51="Baserad på kostnad för tågresor",G52*0.01*I45,IF(G51="Baserad på antal tågresor",G52,0))))</f>
        <v>0</v>
      </c>
      <c r="M14" s="244"/>
      <c r="N14" s="244"/>
      <c r="P14" s="4" t="s">
        <v>20</v>
      </c>
      <c r="Q14" s="4"/>
      <c r="R14" s="4"/>
      <c r="S14" s="11"/>
      <c r="T14" s="244">
        <f>IF(F32=0,0,I66*F28*2/10)</f>
        <v>0</v>
      </c>
      <c r="U14" s="244"/>
      <c r="V14" s="74"/>
      <c r="X14" s="4" t="s">
        <v>20</v>
      </c>
      <c r="Y14" s="4"/>
      <c r="Z14" s="4"/>
      <c r="AA14" s="11"/>
      <c r="AD14" s="74">
        <f>IF(F33=0,0,IF(G80="Baserad på kostnad för flygresor",G81*0.01*I75,IF(G80="Baserad på antal flygresor",G81,0)))</f>
        <v>0</v>
      </c>
      <c r="AE14" s="16"/>
      <c r="AH14" s="54"/>
      <c r="AI14" s="54"/>
      <c r="AJ14" s="54" t="s">
        <v>6</v>
      </c>
      <c r="AK14" s="54"/>
      <c r="AL14" s="56">
        <f>F32*(1-T32)*(T9+T10)</f>
        <v>0</v>
      </c>
      <c r="AM14" s="56">
        <f>F32*(1-T32)*(T11+T12)</f>
        <v>0</v>
      </c>
      <c r="AN14" s="56">
        <f>F32*(1-T32)*(T13+T14)</f>
        <v>0</v>
      </c>
      <c r="AO14" s="56"/>
      <c r="AP14" s="164"/>
      <c r="AQ14" s="164"/>
      <c r="AR14" s="166"/>
      <c r="AS14" s="54"/>
      <c r="AT14" s="54"/>
      <c r="AU14" s="54"/>
      <c r="AV14" s="54"/>
      <c r="AW14" s="54"/>
      <c r="AX14" s="56">
        <f>SUM(AO13:AP17)</f>
        <v>0</v>
      </c>
      <c r="AY14" s="54"/>
      <c r="AZ14" s="54"/>
      <c r="BA14" s="54"/>
    </row>
    <row r="15" spans="2:81" x14ac:dyDescent="0.2">
      <c r="B15" s="15"/>
      <c r="E15" s="4"/>
      <c r="F15" s="4"/>
      <c r="G15" s="6"/>
      <c r="I15" s="4"/>
      <c r="J15" s="4"/>
      <c r="K15" s="4"/>
      <c r="L15" s="4"/>
      <c r="M15" s="74"/>
      <c r="Q15" s="4"/>
      <c r="R15" s="4"/>
      <c r="S15" s="4"/>
      <c r="T15" s="74"/>
      <c r="X15" s="4"/>
      <c r="Y15" s="4"/>
      <c r="Z15" s="4"/>
      <c r="AA15" s="4"/>
      <c r="AD15" s="74"/>
      <c r="AE15" s="16"/>
      <c r="AH15" s="54"/>
      <c r="AI15" s="54"/>
      <c r="AJ15" s="54" t="s">
        <v>7</v>
      </c>
      <c r="AK15" s="54"/>
      <c r="AL15" s="56">
        <f>F33*(1-W32)*(AD9+AD10)</f>
        <v>0</v>
      </c>
      <c r="AM15" s="56">
        <f>F33*(1-W32)*(AD11+AD12)</f>
        <v>0</v>
      </c>
      <c r="AN15" s="56">
        <f>F33*(1-W32)*(AD13+AD14)</f>
        <v>0</v>
      </c>
      <c r="AO15" s="56"/>
      <c r="AP15" s="164"/>
      <c r="AQ15" s="164"/>
      <c r="AR15" s="166"/>
      <c r="AS15" s="54"/>
      <c r="AT15" s="54"/>
      <c r="AU15" s="54"/>
      <c r="AV15" s="54"/>
      <c r="AW15" s="54"/>
      <c r="AX15" s="54"/>
      <c r="AY15" s="54"/>
      <c r="AZ15" s="54"/>
      <c r="BA15" s="54"/>
    </row>
    <row r="16" spans="2:81" s="83" customFormat="1" ht="15" customHeight="1" x14ac:dyDescent="0.3">
      <c r="B16" s="82"/>
      <c r="D16" s="84" t="s">
        <v>21</v>
      </c>
      <c r="E16" s="85"/>
      <c r="F16" s="85"/>
      <c r="G16" s="86">
        <f>SUM(G9:G11)</f>
        <v>32</v>
      </c>
      <c r="I16" s="87" t="s">
        <v>21</v>
      </c>
      <c r="J16" s="88"/>
      <c r="K16" s="88"/>
      <c r="L16" s="245">
        <f>IF(F31=0,0,SUM(L9:M14))</f>
        <v>0</v>
      </c>
      <c r="M16" s="245"/>
      <c r="N16" s="245"/>
      <c r="P16" s="89" t="s">
        <v>21</v>
      </c>
      <c r="Q16" s="90"/>
      <c r="R16" s="91"/>
      <c r="S16" s="90"/>
      <c r="T16" s="247">
        <f>IF(F32=0,0,SUM(T9:T15))</f>
        <v>0</v>
      </c>
      <c r="U16" s="247"/>
      <c r="V16" s="92"/>
      <c r="X16" s="93" t="s">
        <v>21</v>
      </c>
      <c r="Y16" s="94"/>
      <c r="Z16" s="94"/>
      <c r="AA16" s="94"/>
      <c r="AB16" s="95"/>
      <c r="AC16" s="95"/>
      <c r="AD16" s="96">
        <f>IF(F33=0,0,SUM(AD9:AD14))</f>
        <v>0</v>
      </c>
      <c r="AE16" s="97"/>
      <c r="AG16" s="167"/>
      <c r="AH16" s="99"/>
      <c r="AI16" s="99"/>
      <c r="AJ16" s="99"/>
      <c r="AK16" s="99"/>
      <c r="AL16" s="100"/>
      <c r="AM16" s="100"/>
      <c r="AN16" s="100"/>
      <c r="AO16" s="100"/>
      <c r="AP16" s="168"/>
      <c r="AQ16" s="168"/>
      <c r="AR16" s="169"/>
      <c r="AS16" s="99"/>
      <c r="AT16" s="99"/>
      <c r="AU16" s="99"/>
      <c r="AV16" s="99"/>
      <c r="AW16" s="99"/>
      <c r="AX16" s="99"/>
      <c r="AY16" s="99"/>
      <c r="AZ16" s="99"/>
      <c r="BA16" s="99"/>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row>
    <row r="17" spans="2:81" s="83" customFormat="1" ht="15" customHeight="1" x14ac:dyDescent="0.3">
      <c r="B17" s="82"/>
      <c r="D17" s="101" t="s">
        <v>22</v>
      </c>
      <c r="E17" s="85"/>
      <c r="F17" s="85"/>
      <c r="G17" s="102">
        <v>0</v>
      </c>
      <c r="I17" s="103" t="s">
        <v>22</v>
      </c>
      <c r="J17" s="88"/>
      <c r="K17" s="88"/>
      <c r="L17" s="162"/>
      <c r="M17" s="273">
        <v>0</v>
      </c>
      <c r="N17" s="273"/>
      <c r="P17" s="105" t="s">
        <v>22</v>
      </c>
      <c r="Q17" s="90"/>
      <c r="R17" s="91"/>
      <c r="S17" s="90"/>
      <c r="T17" s="286">
        <f>ROUND(F28*2*0.17,-1)</f>
        <v>0</v>
      </c>
      <c r="U17" s="286"/>
      <c r="V17" s="92"/>
      <c r="X17" s="106" t="s">
        <v>22</v>
      </c>
      <c r="Y17" s="94"/>
      <c r="Z17" s="94"/>
      <c r="AA17" s="94"/>
      <c r="AB17" s="95"/>
      <c r="AC17" s="95"/>
      <c r="AD17" s="107">
        <f>ROUND(F28*2*0.201*2.7,-1)</f>
        <v>0</v>
      </c>
      <c r="AE17" s="97"/>
      <c r="AG17" s="167"/>
      <c r="AH17" s="99"/>
      <c r="AI17" s="99"/>
      <c r="AJ17" s="99" t="s">
        <v>11</v>
      </c>
      <c r="AK17" s="99"/>
      <c r="AL17" s="100"/>
      <c r="AM17" s="100">
        <f>0-(G10*((F31*R32)+(F32*T32)+(F33*W32)))</f>
        <v>0</v>
      </c>
      <c r="AN17" s="100">
        <f>0-(G9*((F31*R32)+(F32*T32)+(F33*W32)))</f>
        <v>0</v>
      </c>
      <c r="AO17" s="100"/>
      <c r="AP17" s="168"/>
      <c r="AQ17" s="168"/>
      <c r="AR17" s="169"/>
      <c r="AS17" s="99"/>
      <c r="AT17" s="99"/>
      <c r="AU17" s="99"/>
      <c r="AV17" s="99"/>
      <c r="AW17" s="99"/>
      <c r="AX17" s="99"/>
      <c r="AY17" s="99"/>
      <c r="AZ17" s="99"/>
      <c r="BA17" s="99"/>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row>
    <row r="18" spans="2:81" x14ac:dyDescent="0.2">
      <c r="B18" s="15"/>
      <c r="K18" s="1"/>
      <c r="AE18" s="16"/>
      <c r="AH18" s="54"/>
      <c r="AI18" s="54"/>
      <c r="AJ18" s="54" t="s">
        <v>15</v>
      </c>
      <c r="AK18" s="54"/>
      <c r="AL18" s="56"/>
      <c r="AM18" s="54"/>
      <c r="AN18" s="54"/>
      <c r="AO18" s="54"/>
      <c r="AP18" s="164"/>
      <c r="AQ18" s="164"/>
      <c r="AR18" s="164"/>
      <c r="AS18" s="54"/>
      <c r="AT18" s="54"/>
      <c r="AU18" s="54"/>
      <c r="AV18" s="54"/>
      <c r="AW18" s="54"/>
      <c r="AX18" s="54"/>
      <c r="AY18" s="54"/>
      <c r="AZ18" s="54"/>
      <c r="BA18" s="54"/>
    </row>
    <row r="19" spans="2:81" x14ac:dyDescent="0.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47"/>
      <c r="AH19" s="54"/>
      <c r="AI19" s="54"/>
      <c r="AJ19" s="54"/>
      <c r="AK19" s="54"/>
      <c r="AL19" s="54"/>
      <c r="AM19" s="54"/>
      <c r="AN19" s="54"/>
      <c r="AO19" s="54"/>
      <c r="AP19" s="164"/>
      <c r="AQ19" s="164"/>
      <c r="AR19" s="164"/>
      <c r="AS19" s="54"/>
      <c r="AT19" s="54"/>
      <c r="AU19" s="54"/>
      <c r="AV19" s="54"/>
      <c r="AW19" s="54"/>
      <c r="AX19" s="54"/>
      <c r="AY19" s="54"/>
      <c r="AZ19" s="54"/>
      <c r="BA19" s="54"/>
    </row>
    <row r="20" spans="2:81" ht="9.4499999999999993" customHeight="1" x14ac:dyDescent="0.2">
      <c r="K20" s="1"/>
      <c r="U20" s="36"/>
      <c r="V20" s="36"/>
      <c r="AH20" s="54"/>
      <c r="AI20" s="54"/>
      <c r="AJ20" s="54"/>
      <c r="AK20" s="54"/>
      <c r="AL20" s="56"/>
      <c r="AM20" s="54"/>
      <c r="AN20" s="54"/>
      <c r="AO20" s="54"/>
      <c r="AP20" s="164"/>
      <c r="AQ20" s="164"/>
      <c r="AR20" s="164"/>
      <c r="AS20" s="54"/>
      <c r="AT20" s="54"/>
      <c r="AU20" s="54"/>
      <c r="AV20" s="54"/>
      <c r="AW20" s="54"/>
      <c r="AX20" s="54"/>
      <c r="AY20" s="54"/>
      <c r="AZ20" s="54"/>
      <c r="BA20" s="54"/>
    </row>
    <row r="21" spans="2:81" ht="12.45" customHeight="1" x14ac:dyDescent="0.2">
      <c r="AH21" s="54"/>
      <c r="AI21" s="54"/>
      <c r="AJ21" s="54"/>
      <c r="AK21" s="54"/>
      <c r="AL21" s="56"/>
      <c r="AM21" s="54"/>
      <c r="AN21" s="54"/>
      <c r="AO21" s="54"/>
      <c r="AP21" s="164"/>
      <c r="AQ21" s="164"/>
      <c r="AR21" s="164"/>
      <c r="AS21" s="54"/>
      <c r="AT21" s="54"/>
      <c r="AU21" s="54"/>
      <c r="AV21" s="54"/>
      <c r="AW21" s="54"/>
      <c r="AX21" s="54"/>
      <c r="AY21" s="54"/>
      <c r="AZ21" s="54"/>
      <c r="BA21" s="54"/>
    </row>
    <row r="22" spans="2:81" ht="13.95" customHeight="1" x14ac:dyDescent="0.3">
      <c r="B22" s="31" t="s">
        <v>23</v>
      </c>
      <c r="N22" s="31" t="s">
        <v>24</v>
      </c>
      <c r="AH22" s="54"/>
      <c r="AI22" s="54"/>
      <c r="AJ22" s="54" t="s">
        <v>25</v>
      </c>
      <c r="AK22" s="54"/>
      <c r="AL22" s="56">
        <f>SUM(AL13:AN13)</f>
        <v>0</v>
      </c>
      <c r="AM22" s="54"/>
      <c r="AN22" s="54"/>
      <c r="AO22" s="54"/>
      <c r="AP22" s="164"/>
      <c r="AQ22" s="164"/>
      <c r="AR22" s="164"/>
      <c r="AS22" s="54"/>
      <c r="AT22" s="54"/>
      <c r="AU22" s="54"/>
      <c r="AV22" s="54"/>
      <c r="AW22" s="54"/>
      <c r="AX22" s="54"/>
      <c r="AY22" s="54"/>
      <c r="AZ22" s="54"/>
      <c r="BA22" s="54"/>
    </row>
    <row r="23" spans="2:81" ht="13.95" customHeight="1" x14ac:dyDescent="0.2">
      <c r="B23" s="37" t="s">
        <v>26</v>
      </c>
      <c r="N23" s="37" t="s">
        <v>27</v>
      </c>
      <c r="AH23" s="54"/>
      <c r="AI23" s="54"/>
      <c r="AJ23" s="54"/>
      <c r="AK23" s="54"/>
      <c r="AL23" s="56"/>
      <c r="AM23" s="54"/>
      <c r="AN23" s="54"/>
      <c r="AO23" s="54"/>
      <c r="AP23" s="164"/>
      <c r="AQ23" s="164"/>
      <c r="AR23" s="164"/>
      <c r="AS23" s="54"/>
      <c r="AT23" s="54"/>
      <c r="AU23" s="54"/>
      <c r="AV23" s="54"/>
      <c r="AW23" s="54"/>
      <c r="AX23" s="54"/>
      <c r="AY23" s="54"/>
      <c r="AZ23" s="54"/>
      <c r="BA23" s="54"/>
    </row>
    <row r="24" spans="2:81" x14ac:dyDescent="0.2">
      <c r="B24" s="12"/>
      <c r="C24" s="13"/>
      <c r="D24" s="13"/>
      <c r="E24" s="13"/>
      <c r="F24" s="13"/>
      <c r="G24" s="13"/>
      <c r="H24" s="13"/>
      <c r="I24" s="13"/>
      <c r="J24" s="13"/>
      <c r="K24" s="25"/>
      <c r="L24" s="14"/>
      <c r="N24" s="24"/>
      <c r="O24" s="13"/>
      <c r="P24" s="13"/>
      <c r="Q24" s="13"/>
      <c r="R24" s="13"/>
      <c r="S24" s="13"/>
      <c r="T24" s="13"/>
      <c r="U24" s="13"/>
      <c r="V24" s="13"/>
      <c r="W24" s="13"/>
      <c r="X24" s="13"/>
      <c r="Y24" s="13"/>
      <c r="Z24" s="13"/>
      <c r="AA24" s="13"/>
      <c r="AB24" s="13"/>
      <c r="AC24" s="13"/>
      <c r="AD24" s="13"/>
      <c r="AE24" s="14"/>
      <c r="AH24" s="54"/>
      <c r="AI24" s="54"/>
      <c r="AJ24" s="54" t="s">
        <v>28</v>
      </c>
      <c r="AK24" s="54"/>
      <c r="AL24" s="56">
        <f>SUM(AL14:AN14)</f>
        <v>0</v>
      </c>
      <c r="AM24" s="54"/>
      <c r="AN24" s="54"/>
      <c r="AO24" s="54"/>
      <c r="AP24" s="164"/>
      <c r="AQ24" s="164"/>
      <c r="AR24" s="164"/>
      <c r="AS24" s="54"/>
      <c r="AT24" s="54"/>
      <c r="AU24" s="54"/>
      <c r="AV24" s="54"/>
      <c r="AW24" s="54"/>
      <c r="AX24" s="54"/>
      <c r="AY24" s="54"/>
      <c r="AZ24" s="54"/>
      <c r="BA24" s="54"/>
    </row>
    <row r="25" spans="2:81" ht="15" customHeight="1" x14ac:dyDescent="0.2">
      <c r="B25" s="38" t="s">
        <v>29</v>
      </c>
      <c r="L25" s="16"/>
      <c r="N25" s="15"/>
      <c r="O25" s="258" t="s">
        <v>30</v>
      </c>
      <c r="P25" s="258"/>
      <c r="Q25" s="258"/>
      <c r="R25" s="258"/>
      <c r="S25" s="258"/>
      <c r="T25" s="258"/>
      <c r="U25" s="258"/>
      <c r="V25" s="258"/>
      <c r="W25" s="258"/>
      <c r="X25" s="258"/>
      <c r="Y25" s="258"/>
      <c r="Z25" s="258"/>
      <c r="AA25" s="258"/>
      <c r="AB25" s="258"/>
      <c r="AC25" s="258"/>
      <c r="AD25" s="258"/>
      <c r="AE25" s="16"/>
      <c r="AH25" s="54"/>
      <c r="AI25" s="54"/>
      <c r="AJ25" s="54" t="s">
        <v>31</v>
      </c>
      <c r="AK25" s="54"/>
      <c r="AL25" s="56">
        <f>SUM(AL15:AN15)</f>
        <v>0</v>
      </c>
      <c r="AM25" s="54"/>
      <c r="AN25" s="54"/>
      <c r="AO25" s="54"/>
      <c r="AP25" s="164"/>
      <c r="AQ25" s="164"/>
      <c r="AR25" s="164"/>
      <c r="AS25" s="54"/>
      <c r="AT25" s="54"/>
      <c r="AU25" s="54"/>
      <c r="AV25" s="54"/>
      <c r="AW25" s="54"/>
      <c r="AX25" s="54"/>
      <c r="AY25" s="54"/>
      <c r="AZ25" s="54"/>
      <c r="BA25" s="54"/>
    </row>
    <row r="26" spans="2:81" ht="12" customHeight="1" x14ac:dyDescent="0.2">
      <c r="B26" s="15"/>
      <c r="C26" s="1" t="s">
        <v>32</v>
      </c>
      <c r="F26" s="249"/>
      <c r="G26" s="249"/>
      <c r="H26" s="7"/>
      <c r="I26" s="2"/>
      <c r="L26" s="16"/>
      <c r="N26" s="22"/>
      <c r="O26" s="258"/>
      <c r="P26" s="258"/>
      <c r="Q26" s="258"/>
      <c r="R26" s="258"/>
      <c r="S26" s="258"/>
      <c r="T26" s="258"/>
      <c r="U26" s="258"/>
      <c r="V26" s="258"/>
      <c r="W26" s="258"/>
      <c r="X26" s="258"/>
      <c r="Y26" s="258"/>
      <c r="Z26" s="258"/>
      <c r="AA26" s="258"/>
      <c r="AB26" s="258"/>
      <c r="AC26" s="258"/>
      <c r="AD26" s="258"/>
      <c r="AE26" s="16"/>
      <c r="AH26" s="54"/>
      <c r="AI26" s="54"/>
      <c r="AJ26" s="54" t="s">
        <v>34</v>
      </c>
      <c r="AK26" s="54"/>
      <c r="AL26" s="56">
        <f>R81</f>
        <v>0</v>
      </c>
      <c r="AM26" s="54"/>
      <c r="AN26" s="54"/>
      <c r="AO26" s="54"/>
      <c r="AP26" s="164"/>
      <c r="AQ26" s="164"/>
      <c r="AR26" s="164"/>
      <c r="AS26" s="54"/>
      <c r="AT26" s="54"/>
      <c r="AU26" s="54"/>
      <c r="AV26" s="54"/>
      <c r="AW26" s="54"/>
      <c r="AX26" s="54"/>
      <c r="AY26" s="54"/>
      <c r="AZ26" s="54"/>
      <c r="BA26" s="54"/>
    </row>
    <row r="27" spans="2:81" x14ac:dyDescent="0.2">
      <c r="B27" s="15"/>
      <c r="C27" s="1" t="s">
        <v>35</v>
      </c>
      <c r="F27" s="249"/>
      <c r="G27" s="249"/>
      <c r="H27" s="7"/>
      <c r="L27" s="16"/>
      <c r="N27" s="15"/>
      <c r="O27" s="258"/>
      <c r="P27" s="258"/>
      <c r="Q27" s="258"/>
      <c r="R27" s="258"/>
      <c r="S27" s="258"/>
      <c r="T27" s="258"/>
      <c r="U27" s="258"/>
      <c r="V27" s="258"/>
      <c r="W27" s="258"/>
      <c r="X27" s="258"/>
      <c r="Y27" s="258"/>
      <c r="Z27" s="258"/>
      <c r="AA27" s="258"/>
      <c r="AB27" s="258"/>
      <c r="AC27" s="258"/>
      <c r="AD27" s="258"/>
      <c r="AE27" s="16"/>
      <c r="AH27" s="54"/>
      <c r="AI27" s="54" t="s">
        <v>37</v>
      </c>
      <c r="AJ27" s="54" t="s">
        <v>38</v>
      </c>
      <c r="AK27" s="54"/>
      <c r="AL27" s="56">
        <f>AL6-AL13</f>
        <v>0</v>
      </c>
      <c r="AM27" s="54"/>
      <c r="AN27" s="54"/>
      <c r="AO27" s="54"/>
      <c r="AP27" s="164"/>
      <c r="AQ27" s="164"/>
      <c r="AR27" s="164"/>
      <c r="AS27" s="54"/>
      <c r="AT27" s="54"/>
      <c r="AU27" s="54"/>
      <c r="AV27" s="54"/>
      <c r="AW27" s="54"/>
      <c r="AX27" s="54"/>
      <c r="AY27" s="54"/>
      <c r="AZ27" s="54"/>
      <c r="BA27" s="54"/>
    </row>
    <row r="28" spans="2:81" x14ac:dyDescent="0.2">
      <c r="B28" s="15"/>
      <c r="C28" s="1" t="s">
        <v>39</v>
      </c>
      <c r="F28" s="254"/>
      <c r="G28" s="254"/>
      <c r="H28" s="21" t="s">
        <v>40</v>
      </c>
      <c r="L28" s="16"/>
      <c r="N28" s="15"/>
      <c r="O28" s="258"/>
      <c r="P28" s="258"/>
      <c r="Q28" s="258"/>
      <c r="R28" s="258"/>
      <c r="S28" s="258"/>
      <c r="T28" s="258"/>
      <c r="U28" s="258"/>
      <c r="V28" s="258"/>
      <c r="W28" s="258"/>
      <c r="X28" s="258"/>
      <c r="Y28" s="258"/>
      <c r="Z28" s="258"/>
      <c r="AA28" s="258"/>
      <c r="AB28" s="258"/>
      <c r="AC28" s="258"/>
      <c r="AD28" s="258"/>
      <c r="AE28" s="16"/>
      <c r="AH28" s="54"/>
      <c r="AI28" s="54" t="s">
        <v>5</v>
      </c>
      <c r="AJ28" s="54" t="s">
        <v>3</v>
      </c>
      <c r="AK28" s="54"/>
      <c r="AL28" s="56">
        <f>AM6-AM13</f>
        <v>0</v>
      </c>
      <c r="AM28" s="54"/>
      <c r="AN28" s="54"/>
      <c r="AO28" s="56"/>
      <c r="AP28" s="164"/>
      <c r="AQ28" s="164"/>
      <c r="AR28" s="164"/>
      <c r="AS28" s="54"/>
      <c r="AT28" s="54"/>
      <c r="AU28" s="54"/>
      <c r="AV28" s="54"/>
      <c r="AW28" s="54"/>
      <c r="AX28" s="54"/>
      <c r="AY28" s="54"/>
      <c r="AZ28" s="54"/>
      <c r="BA28" s="54"/>
    </row>
    <row r="29" spans="2:81" ht="12" customHeight="1" x14ac:dyDescent="0.2">
      <c r="B29" s="15"/>
      <c r="L29" s="16"/>
      <c r="N29" s="15"/>
      <c r="AE29" s="16"/>
      <c r="AH29" s="54"/>
      <c r="AI29" s="54"/>
      <c r="AJ29" s="54" t="s">
        <v>4</v>
      </c>
      <c r="AK29" s="54"/>
      <c r="AL29" s="56">
        <f>AN6-AN13</f>
        <v>0</v>
      </c>
      <c r="AM29" s="54"/>
      <c r="AN29" s="54"/>
      <c r="AO29" s="56"/>
      <c r="AP29" s="164"/>
      <c r="AQ29" s="164"/>
      <c r="AR29" s="164"/>
      <c r="AS29" s="54"/>
      <c r="AT29" s="54"/>
      <c r="AU29" s="54"/>
      <c r="AV29" s="54"/>
      <c r="AW29" s="54"/>
      <c r="AX29" s="54"/>
      <c r="AY29" s="54"/>
      <c r="AZ29" s="54"/>
      <c r="BA29" s="54"/>
    </row>
    <row r="30" spans="2:81" ht="12" customHeight="1" x14ac:dyDescent="0.2">
      <c r="B30" s="15"/>
      <c r="C30" s="27" t="s">
        <v>41</v>
      </c>
      <c r="D30" s="27"/>
      <c r="E30" s="27"/>
      <c r="F30" s="27"/>
      <c r="G30" s="27"/>
      <c r="H30" s="27"/>
      <c r="I30" s="27"/>
      <c r="L30" s="16"/>
      <c r="N30" s="15"/>
      <c r="O30" s="7"/>
      <c r="Q30" s="29"/>
      <c r="R30" s="29"/>
      <c r="S30" s="28"/>
      <c r="T30" s="7"/>
      <c r="U30" s="7"/>
      <c r="V30" s="7"/>
      <c r="AE30" s="16"/>
      <c r="AH30" s="54"/>
      <c r="AI30" s="54" t="s">
        <v>6</v>
      </c>
      <c r="AJ30" s="54" t="s">
        <v>38</v>
      </c>
      <c r="AK30" s="54"/>
      <c r="AL30" s="56">
        <f>AL7-AL14</f>
        <v>0</v>
      </c>
      <c r="AM30" s="54"/>
      <c r="AN30" s="54"/>
      <c r="AO30" s="54"/>
      <c r="AP30" s="164"/>
      <c r="AQ30" s="164"/>
      <c r="AR30" s="164"/>
      <c r="AS30" s="54"/>
      <c r="AT30" s="54"/>
      <c r="AU30" s="54"/>
      <c r="AV30" s="54"/>
      <c r="AW30" s="54"/>
      <c r="AX30" s="54"/>
      <c r="AY30" s="54"/>
      <c r="AZ30" s="54"/>
      <c r="BA30" s="54"/>
    </row>
    <row r="31" spans="2:81" ht="12" customHeight="1" thickBot="1" x14ac:dyDescent="0.25">
      <c r="B31" s="15"/>
      <c r="C31" s="1" t="s">
        <v>42</v>
      </c>
      <c r="F31" s="77">
        <v>1</v>
      </c>
      <c r="G31" s="3"/>
      <c r="L31" s="16"/>
      <c r="N31" s="15"/>
      <c r="O31" s="7"/>
      <c r="P31" s="29"/>
      <c r="Q31" s="29"/>
      <c r="R31" s="29"/>
      <c r="S31" s="28"/>
      <c r="T31" s="7"/>
      <c r="U31" s="7"/>
      <c r="V31" s="7"/>
      <c r="AE31" s="16"/>
      <c r="AH31" s="54"/>
      <c r="AI31" s="54"/>
      <c r="AJ31" s="54" t="s">
        <v>3</v>
      </c>
      <c r="AK31" s="54"/>
      <c r="AL31" s="56">
        <f>AM7-AM14</f>
        <v>0</v>
      </c>
      <c r="AM31" s="54"/>
      <c r="AN31" s="54"/>
      <c r="AO31" s="54"/>
      <c r="AP31" s="164"/>
      <c r="AQ31" s="164"/>
      <c r="AR31" s="164"/>
      <c r="AS31" s="54"/>
      <c r="AT31" s="54"/>
      <c r="AU31" s="54"/>
      <c r="AV31" s="54"/>
      <c r="AW31" s="54"/>
      <c r="AX31" s="54"/>
      <c r="AY31" s="54"/>
      <c r="AZ31" s="54"/>
      <c r="BA31" s="54"/>
    </row>
    <row r="32" spans="2:81" ht="12.45" customHeight="1" x14ac:dyDescent="0.2">
      <c r="B32" s="15"/>
      <c r="C32" s="1" t="s">
        <v>43</v>
      </c>
      <c r="F32" s="77">
        <v>1</v>
      </c>
      <c r="L32" s="16"/>
      <c r="N32" s="15"/>
      <c r="P32" s="7"/>
      <c r="R32" s="250">
        <v>0</v>
      </c>
      <c r="S32" s="28"/>
      <c r="T32" s="259">
        <v>0</v>
      </c>
      <c r="U32" s="260"/>
      <c r="V32" s="39"/>
      <c r="W32" s="278">
        <v>0</v>
      </c>
      <c r="X32" s="279"/>
      <c r="Y32" s="39"/>
      <c r="Z32" s="39"/>
      <c r="AE32" s="16"/>
      <c r="AH32" s="54"/>
      <c r="AI32" s="54"/>
      <c r="AJ32" s="54" t="s">
        <v>4</v>
      </c>
      <c r="AK32" s="54"/>
      <c r="AL32" s="56">
        <f>AN7-AN14</f>
        <v>0</v>
      </c>
      <c r="AM32" s="54"/>
      <c r="AN32" s="54"/>
      <c r="AO32" s="54"/>
      <c r="AP32" s="164"/>
      <c r="AQ32" s="164"/>
      <c r="AR32" s="164"/>
      <c r="AS32" s="54"/>
      <c r="AT32" s="54"/>
      <c r="AU32" s="54"/>
      <c r="AV32" s="54"/>
      <c r="AW32" s="54"/>
      <c r="AX32" s="54"/>
      <c r="AY32" s="54"/>
      <c r="AZ32" s="54"/>
      <c r="BA32" s="54"/>
    </row>
    <row r="33" spans="2:53" ht="12" customHeight="1" thickBot="1" x14ac:dyDescent="0.25">
      <c r="B33" s="15"/>
      <c r="C33" s="1" t="s">
        <v>44</v>
      </c>
      <c r="F33" s="77">
        <v>1</v>
      </c>
      <c r="L33" s="16"/>
      <c r="N33" s="15"/>
      <c r="P33" s="28"/>
      <c r="R33" s="251"/>
      <c r="S33" s="28"/>
      <c r="T33" s="261"/>
      <c r="U33" s="262"/>
      <c r="V33" s="39"/>
      <c r="W33" s="280"/>
      <c r="X33" s="281"/>
      <c r="Y33" s="39"/>
      <c r="Z33" s="39"/>
      <c r="AE33" s="16"/>
      <c r="AH33" s="54"/>
      <c r="AI33" s="54" t="s">
        <v>7</v>
      </c>
      <c r="AJ33" s="54" t="s">
        <v>38</v>
      </c>
      <c r="AK33" s="54"/>
      <c r="AL33" s="56">
        <f>AL8-AL15</f>
        <v>0</v>
      </c>
      <c r="AM33" s="54"/>
      <c r="AN33" s="54"/>
      <c r="AO33" s="54"/>
      <c r="AP33" s="164"/>
      <c r="AQ33" s="164"/>
      <c r="AR33" s="164"/>
      <c r="AS33" s="54"/>
      <c r="AT33" s="54"/>
      <c r="AU33" s="54"/>
      <c r="AV33" s="54"/>
      <c r="AW33" s="54"/>
      <c r="AX33" s="54"/>
      <c r="AY33" s="54"/>
      <c r="AZ33" s="54"/>
      <c r="BA33" s="54"/>
    </row>
    <row r="34" spans="2:53" ht="12" customHeight="1" thickBot="1" x14ac:dyDescent="0.25">
      <c r="B34" s="15"/>
      <c r="F34" s="7"/>
      <c r="L34" s="16"/>
      <c r="N34" s="15"/>
      <c r="O34" s="28"/>
      <c r="P34" s="28"/>
      <c r="Q34" s="7"/>
      <c r="R34" s="7"/>
      <c r="S34" s="28"/>
      <c r="T34" s="7"/>
      <c r="U34" s="7"/>
      <c r="V34" s="7"/>
      <c r="AE34" s="16"/>
      <c r="AH34" s="54"/>
      <c r="AI34" s="54"/>
      <c r="AJ34" s="54" t="s">
        <v>3</v>
      </c>
      <c r="AK34" s="54"/>
      <c r="AL34" s="56">
        <f>AM8-AM15</f>
        <v>0</v>
      </c>
      <c r="AM34" s="54"/>
      <c r="AN34" s="54"/>
      <c r="AO34" s="54"/>
      <c r="AP34" s="164"/>
      <c r="AQ34" s="164"/>
      <c r="AR34" s="164"/>
      <c r="AS34" s="54"/>
      <c r="AT34" s="54"/>
      <c r="AU34" s="54"/>
      <c r="AV34" s="54"/>
      <c r="AW34" s="54"/>
      <c r="AX34" s="54"/>
      <c r="AY34" s="54"/>
      <c r="AZ34" s="54"/>
      <c r="BA34" s="54"/>
    </row>
    <row r="35" spans="2:53" ht="12" customHeight="1" thickBot="1" x14ac:dyDescent="0.25">
      <c r="B35" s="15"/>
      <c r="C35" s="1" t="s">
        <v>45</v>
      </c>
      <c r="F35" s="77"/>
      <c r="K35" s="26"/>
      <c r="L35" s="16"/>
      <c r="N35" s="15"/>
      <c r="O35" s="40"/>
      <c r="P35" s="40"/>
      <c r="Q35" s="40"/>
      <c r="R35" s="40"/>
      <c r="S35" s="40"/>
      <c r="T35" s="40"/>
      <c r="U35" s="40"/>
      <c r="V35" s="40"/>
      <c r="W35" s="40"/>
      <c r="X35" s="40"/>
      <c r="Y35" s="40"/>
      <c r="Z35" s="40"/>
      <c r="AA35" s="40"/>
      <c r="AB35" s="40"/>
      <c r="AC35" s="40"/>
      <c r="AE35" s="16"/>
      <c r="AH35" s="54"/>
      <c r="AI35" s="54"/>
      <c r="AJ35" s="54" t="s">
        <v>4</v>
      </c>
      <c r="AK35" s="54"/>
      <c r="AL35" s="56">
        <f>AN8-AN15</f>
        <v>0</v>
      </c>
      <c r="AM35" s="54"/>
      <c r="AN35" s="54"/>
      <c r="AO35" s="54"/>
      <c r="AP35" s="164"/>
      <c r="AQ35" s="164"/>
      <c r="AR35" s="164"/>
      <c r="AS35" s="54"/>
      <c r="AT35" s="54"/>
      <c r="AU35" s="54"/>
      <c r="AV35" s="54"/>
      <c r="AW35" s="54"/>
      <c r="AX35" s="54"/>
      <c r="AY35" s="54"/>
      <c r="AZ35" s="54"/>
      <c r="BA35" s="54"/>
    </row>
    <row r="36" spans="2:53" ht="12.45" customHeight="1" x14ac:dyDescent="0.2">
      <c r="B36" s="15"/>
      <c r="F36" s="7"/>
      <c r="K36" s="32"/>
      <c r="L36" s="16"/>
      <c r="M36" s="3"/>
      <c r="N36" s="15"/>
      <c r="O36" s="48"/>
      <c r="P36" s="40"/>
      <c r="Q36" s="40"/>
      <c r="R36" s="256">
        <f>L16*F31*R32</f>
        <v>0</v>
      </c>
      <c r="S36" s="40"/>
      <c r="T36" s="287">
        <f>T16*F32*T32</f>
        <v>0</v>
      </c>
      <c r="U36" s="288"/>
      <c r="V36" s="40"/>
      <c r="W36" s="274">
        <f>AD16*F33*W32</f>
        <v>0</v>
      </c>
      <c r="X36" s="275"/>
      <c r="Y36" s="40"/>
      <c r="Z36" s="263">
        <f>SUM(R36+T36+W36)</f>
        <v>0</v>
      </c>
      <c r="AA36" s="264"/>
      <c r="AB36" s="40"/>
      <c r="AC36" s="40"/>
      <c r="AE36" s="16"/>
      <c r="AH36" s="54"/>
      <c r="AI36" s="54"/>
      <c r="AJ36" s="54"/>
      <c r="AK36" s="54"/>
      <c r="AL36" s="56"/>
      <c r="AM36" s="54"/>
      <c r="AN36" s="54"/>
      <c r="AO36" s="54"/>
      <c r="AP36" s="164"/>
      <c r="AQ36" s="164"/>
      <c r="AR36" s="164"/>
      <c r="AS36" s="54"/>
      <c r="AT36" s="54"/>
      <c r="AU36" s="54"/>
      <c r="AV36" s="54"/>
      <c r="AW36" s="54"/>
      <c r="AX36" s="54"/>
      <c r="AY36" s="54"/>
      <c r="AZ36" s="54"/>
      <c r="BA36" s="54"/>
    </row>
    <row r="37" spans="2:53" ht="11.7" customHeight="1" thickBot="1" x14ac:dyDescent="0.25">
      <c r="B37" s="15"/>
      <c r="L37" s="16"/>
      <c r="M37" s="3"/>
      <c r="N37" s="15"/>
      <c r="O37" s="40"/>
      <c r="P37" s="40"/>
      <c r="Q37" s="40"/>
      <c r="R37" s="257"/>
      <c r="S37" s="40"/>
      <c r="T37" s="289"/>
      <c r="U37" s="290"/>
      <c r="V37" s="40"/>
      <c r="W37" s="276"/>
      <c r="X37" s="277"/>
      <c r="Y37" s="41"/>
      <c r="Z37" s="265"/>
      <c r="AA37" s="266"/>
      <c r="AB37" s="40"/>
      <c r="AC37" s="40"/>
      <c r="AE37" s="16"/>
      <c r="AH37" s="54"/>
      <c r="AI37" s="54"/>
      <c r="AJ37" s="54"/>
      <c r="AK37" s="54"/>
      <c r="AL37" s="54"/>
      <c r="AM37" s="54"/>
      <c r="AN37" s="54"/>
      <c r="AO37" s="54"/>
      <c r="AP37" s="164"/>
      <c r="AQ37" s="164"/>
      <c r="AR37" s="164"/>
      <c r="AS37" s="54"/>
      <c r="AT37" s="54"/>
      <c r="AU37" s="54"/>
      <c r="AV37" s="54"/>
      <c r="AW37" s="54"/>
      <c r="AX37" s="54"/>
      <c r="AY37" s="54"/>
      <c r="AZ37" s="54"/>
      <c r="BA37" s="54"/>
    </row>
    <row r="38" spans="2:53" x14ac:dyDescent="0.2">
      <c r="B38" s="22" t="str">
        <f>IF(F31=0,"Fyll i värden för en typisk resa med tåg (ej aktuell)","Fyll i värden för en typisk resa med tåg")</f>
        <v>Fyll i värden för en typisk resa med tåg</v>
      </c>
      <c r="L38" s="16"/>
      <c r="M38" s="3"/>
      <c r="N38" s="15"/>
      <c r="O38" s="40"/>
      <c r="P38" s="40"/>
      <c r="Q38" s="40"/>
      <c r="R38" s="40"/>
      <c r="S38" s="40"/>
      <c r="T38" s="40"/>
      <c r="U38" s="40"/>
      <c r="V38" s="40"/>
      <c r="W38" s="40"/>
      <c r="X38" s="40"/>
      <c r="Y38" s="40"/>
      <c r="Z38" s="40"/>
      <c r="AA38" s="40"/>
      <c r="AB38" s="40"/>
      <c r="AC38" s="40"/>
      <c r="AE38" s="16"/>
      <c r="AH38" s="54"/>
      <c r="AI38" s="54"/>
      <c r="AJ38" s="54"/>
      <c r="AK38" s="54"/>
      <c r="AL38" s="54"/>
      <c r="AM38" s="54"/>
      <c r="AN38" s="54"/>
      <c r="AO38" s="54"/>
      <c r="AP38" s="164"/>
      <c r="AQ38" s="164"/>
      <c r="AR38" s="164"/>
      <c r="AS38" s="54"/>
      <c r="AT38" s="54"/>
      <c r="AU38" s="54"/>
      <c r="AV38" s="54"/>
      <c r="AW38" s="54"/>
      <c r="AX38" s="54"/>
      <c r="AY38" s="54"/>
      <c r="AZ38" s="54"/>
      <c r="BA38" s="54"/>
    </row>
    <row r="39" spans="2:53" ht="12" thickBot="1" x14ac:dyDescent="0.25">
      <c r="B39" s="22"/>
      <c r="J39" s="3"/>
      <c r="L39" s="16"/>
      <c r="N39" s="15"/>
      <c r="O39" s="255"/>
      <c r="P39" s="40"/>
      <c r="Q39" s="40"/>
      <c r="R39" s="40"/>
      <c r="S39" s="40"/>
      <c r="T39" s="40"/>
      <c r="U39" s="40"/>
      <c r="V39" s="40"/>
      <c r="W39" s="40"/>
      <c r="X39" s="40"/>
      <c r="Y39" s="40"/>
      <c r="Z39" s="40"/>
      <c r="AA39" s="40"/>
      <c r="AB39" s="40"/>
      <c r="AC39" s="40"/>
      <c r="AE39" s="16"/>
      <c r="AH39" s="54"/>
      <c r="AI39" s="54"/>
      <c r="AJ39" s="54" t="s">
        <v>46</v>
      </c>
      <c r="AK39" s="54"/>
      <c r="AL39" s="54"/>
      <c r="AM39" s="54"/>
      <c r="AN39" s="54"/>
      <c r="AO39" s="54"/>
      <c r="AP39" s="164"/>
      <c r="AQ39" s="164"/>
      <c r="AR39" s="164"/>
      <c r="AS39" s="54"/>
      <c r="AT39" s="54"/>
      <c r="AU39" s="54"/>
      <c r="AV39" s="54"/>
      <c r="AW39" s="54"/>
      <c r="AX39" s="54"/>
      <c r="AY39" s="54"/>
      <c r="AZ39" s="54"/>
      <c r="BA39" s="54"/>
    </row>
    <row r="40" spans="2:53" ht="13.2" customHeight="1" thickBot="1" x14ac:dyDescent="0.25">
      <c r="B40" s="15"/>
      <c r="C40" s="1" t="s">
        <v>47</v>
      </c>
      <c r="I40" s="77"/>
      <c r="J40" s="3" t="s">
        <v>48</v>
      </c>
      <c r="L40" s="16"/>
      <c r="M40" s="3"/>
      <c r="N40" s="15"/>
      <c r="O40" s="255"/>
      <c r="P40" s="40"/>
      <c r="Q40" s="40"/>
      <c r="R40" s="40"/>
      <c r="S40" s="40"/>
      <c r="T40" s="291">
        <f>T17*F32*T32</f>
        <v>0</v>
      </c>
      <c r="U40" s="292"/>
      <c r="V40" s="40"/>
      <c r="W40" s="282">
        <f>AD17*F33*W32</f>
        <v>0</v>
      </c>
      <c r="X40" s="283"/>
      <c r="Y40" s="40"/>
      <c r="Z40" s="267">
        <f>SUM(W40+T40)</f>
        <v>0</v>
      </c>
      <c r="AA40" s="268"/>
      <c r="AB40" s="40"/>
      <c r="AC40" s="40"/>
      <c r="AE40" s="16"/>
      <c r="AH40" s="54"/>
      <c r="AI40" s="54"/>
      <c r="AJ40" s="56">
        <f>SUM(AL22:AL25)</f>
        <v>0</v>
      </c>
      <c r="AK40" s="54"/>
      <c r="AL40" s="54"/>
      <c r="AM40" s="54"/>
      <c r="AN40" s="54"/>
      <c r="AO40" s="54"/>
      <c r="AP40" s="164"/>
      <c r="AQ40" s="164"/>
      <c r="AR40" s="164"/>
      <c r="AS40" s="54"/>
      <c r="AT40" s="54"/>
      <c r="AU40" s="54"/>
      <c r="AV40" s="54"/>
      <c r="AW40" s="54"/>
      <c r="AX40" s="54"/>
      <c r="AY40" s="54"/>
      <c r="AZ40" s="54"/>
      <c r="BA40" s="54"/>
    </row>
    <row r="41" spans="2:53" ht="13.2" customHeight="1" thickBot="1" x14ac:dyDescent="0.25">
      <c r="B41" s="15"/>
      <c r="C41" s="1" t="s">
        <v>49</v>
      </c>
      <c r="I41" s="77"/>
      <c r="J41" s="3" t="s">
        <v>50</v>
      </c>
      <c r="K41" s="23" t="s">
        <v>18</v>
      </c>
      <c r="L41" s="16"/>
      <c r="M41" s="3"/>
      <c r="N41" s="15"/>
      <c r="O41" s="40"/>
      <c r="P41" s="40"/>
      <c r="Q41" s="40"/>
      <c r="R41" s="40"/>
      <c r="S41" s="40"/>
      <c r="T41" s="293"/>
      <c r="U41" s="294"/>
      <c r="V41" s="40"/>
      <c r="W41" s="284"/>
      <c r="X41" s="285"/>
      <c r="Y41" s="40"/>
      <c r="Z41" s="269"/>
      <c r="AA41" s="270"/>
      <c r="AB41" s="40"/>
      <c r="AC41" s="40"/>
      <c r="AE41" s="16"/>
      <c r="AH41" s="54"/>
      <c r="AI41" s="54"/>
      <c r="AJ41" s="54"/>
      <c r="AK41" s="54"/>
      <c r="AL41" s="54"/>
      <c r="AM41" s="54"/>
      <c r="AN41" s="54"/>
      <c r="AO41" s="54"/>
      <c r="AP41" s="164"/>
      <c r="AQ41" s="164"/>
      <c r="AR41" s="164"/>
      <c r="AS41" s="54"/>
      <c r="AT41" s="54"/>
      <c r="AU41" s="54"/>
      <c r="AV41" s="54"/>
      <c r="AW41" s="54"/>
      <c r="AX41" s="54"/>
      <c r="AY41" s="54"/>
      <c r="AZ41" s="54"/>
      <c r="BA41" s="54"/>
    </row>
    <row r="42" spans="2:53" ht="12" thickBot="1" x14ac:dyDescent="0.25">
      <c r="B42" s="15"/>
      <c r="C42" s="1" t="s">
        <v>51</v>
      </c>
      <c r="F42" s="11"/>
      <c r="G42" s="11"/>
      <c r="I42" s="77"/>
      <c r="J42" s="3" t="s">
        <v>48</v>
      </c>
      <c r="K42" s="23" t="s">
        <v>18</v>
      </c>
      <c r="L42" s="16"/>
      <c r="M42" s="3"/>
      <c r="N42" s="15"/>
      <c r="O42" s="40"/>
      <c r="P42" s="48"/>
      <c r="Q42" s="40"/>
      <c r="R42" s="40"/>
      <c r="S42" s="40"/>
      <c r="T42" s="40"/>
      <c r="U42" s="40"/>
      <c r="V42" s="40"/>
      <c r="W42" s="40"/>
      <c r="X42" s="40"/>
      <c r="Y42" s="40"/>
      <c r="Z42" s="40"/>
      <c r="AA42" s="40"/>
      <c r="AB42" s="40"/>
      <c r="AC42" s="40"/>
      <c r="AE42" s="16"/>
      <c r="AH42" s="54"/>
      <c r="AI42" s="54"/>
      <c r="AJ42" s="54" t="s">
        <v>52</v>
      </c>
      <c r="AK42" s="54"/>
      <c r="AL42" s="54"/>
      <c r="AM42" s="54"/>
      <c r="AN42" s="54"/>
      <c r="AO42" s="54"/>
      <c r="AP42" s="164"/>
      <c r="AQ42" s="164"/>
      <c r="AR42" s="164"/>
      <c r="AS42" s="54"/>
      <c r="AT42" s="54"/>
      <c r="AU42" s="54"/>
      <c r="AV42" s="54"/>
      <c r="AW42" s="54"/>
      <c r="AX42" s="54"/>
      <c r="AY42" s="54"/>
      <c r="AZ42" s="54"/>
      <c r="BA42" s="54"/>
    </row>
    <row r="43" spans="2:53" ht="12" customHeight="1" thickBot="1" x14ac:dyDescent="0.25">
      <c r="B43" s="15"/>
      <c r="C43" s="1" t="s">
        <v>98</v>
      </c>
      <c r="I43" s="77"/>
      <c r="J43" s="3" t="s">
        <v>48</v>
      </c>
      <c r="K43" s="23" t="s">
        <v>18</v>
      </c>
      <c r="L43" s="16"/>
      <c r="M43" s="3"/>
      <c r="N43" s="15"/>
      <c r="AE43" s="16"/>
      <c r="AH43" s="54"/>
      <c r="AI43" s="54"/>
      <c r="AJ43" s="56">
        <f>SUM(AL22:AL26)</f>
        <v>0</v>
      </c>
      <c r="AK43" s="54"/>
      <c r="AL43" s="54"/>
      <c r="AM43" s="54"/>
      <c r="AN43" s="54"/>
      <c r="AO43" s="54"/>
      <c r="AP43" s="164"/>
      <c r="AQ43" s="164"/>
      <c r="AR43" s="164"/>
      <c r="AS43" s="54"/>
      <c r="AT43" s="54"/>
      <c r="AU43" s="54"/>
      <c r="AV43" s="54"/>
      <c r="AW43" s="54"/>
      <c r="AX43" s="54"/>
      <c r="AY43" s="54"/>
      <c r="AZ43" s="54"/>
      <c r="BA43" s="54"/>
    </row>
    <row r="44" spans="2:53" ht="12" customHeight="1" x14ac:dyDescent="0.2">
      <c r="B44" s="15"/>
      <c r="L44" s="16"/>
      <c r="N44" s="15"/>
      <c r="AE44" s="16"/>
      <c r="AH44" s="54"/>
      <c r="AI44" s="54"/>
      <c r="AJ44" s="54"/>
      <c r="AK44" s="54"/>
      <c r="AL44" s="54"/>
      <c r="AM44" s="54"/>
      <c r="AN44" s="54"/>
      <c r="AO44" s="54"/>
      <c r="AP44" s="164"/>
      <c r="AQ44" s="164"/>
      <c r="AR44" s="164"/>
      <c r="AS44" s="54"/>
      <c r="AT44" s="54"/>
      <c r="AU44" s="54"/>
      <c r="AV44" s="54"/>
      <c r="AW44" s="54"/>
      <c r="AX44" s="54"/>
      <c r="AY44" s="54"/>
      <c r="AZ44" s="54"/>
      <c r="BA44" s="54"/>
    </row>
    <row r="45" spans="2:53" x14ac:dyDescent="0.2">
      <c r="B45" s="15"/>
      <c r="C45" s="1" t="s">
        <v>53</v>
      </c>
      <c r="I45" s="77"/>
      <c r="J45" s="3" t="s">
        <v>54</v>
      </c>
      <c r="L45" s="16"/>
      <c r="N45" s="15"/>
      <c r="AE45" s="16"/>
      <c r="AH45" s="54"/>
      <c r="AI45" s="54"/>
      <c r="AJ45" s="54" t="s">
        <v>55</v>
      </c>
      <c r="AK45" s="54"/>
      <c r="AL45" s="54"/>
      <c r="AM45" s="54"/>
      <c r="AN45" s="54"/>
      <c r="AO45" s="54"/>
      <c r="AP45" s="164"/>
      <c r="AQ45" s="164"/>
      <c r="AR45" s="164"/>
      <c r="AS45" s="54"/>
      <c r="AT45" s="54"/>
      <c r="AU45" s="54"/>
      <c r="AV45" s="54"/>
      <c r="AW45" s="54"/>
      <c r="AX45" s="54"/>
      <c r="AY45" s="54"/>
      <c r="AZ45" s="54"/>
      <c r="BA45" s="54"/>
    </row>
    <row r="46" spans="2:53" x14ac:dyDescent="0.2">
      <c r="B46" s="15"/>
      <c r="C46" s="1" t="s">
        <v>56</v>
      </c>
      <c r="I46" s="77"/>
      <c r="J46" s="3" t="s">
        <v>54</v>
      </c>
      <c r="L46" s="16"/>
      <c r="N46" s="15"/>
      <c r="AE46" s="16"/>
      <c r="AH46" s="54"/>
      <c r="AI46" s="54"/>
      <c r="AJ46" s="56">
        <f>SUM(AL27:AL35)</f>
        <v>0</v>
      </c>
      <c r="AK46" s="54"/>
      <c r="AL46" s="54"/>
      <c r="AM46" s="54"/>
      <c r="AN46" s="54"/>
      <c r="AO46" s="54"/>
      <c r="AP46" s="164"/>
      <c r="AQ46" s="164"/>
      <c r="AR46" s="164"/>
      <c r="AS46" s="54"/>
      <c r="AT46" s="54"/>
      <c r="AU46" s="54"/>
      <c r="AV46" s="54"/>
      <c r="AW46" s="54"/>
      <c r="AX46" s="54"/>
      <c r="AY46" s="54"/>
      <c r="AZ46" s="54"/>
      <c r="BA46" s="54"/>
    </row>
    <row r="47" spans="2:53" x14ac:dyDescent="0.2">
      <c r="B47" s="15"/>
      <c r="C47" s="1" t="s">
        <v>57</v>
      </c>
      <c r="I47" s="77"/>
      <c r="J47" s="3" t="s">
        <v>54</v>
      </c>
      <c r="L47" s="16"/>
      <c r="N47" s="15"/>
      <c r="AE47" s="16"/>
      <c r="AH47" s="54"/>
      <c r="AI47" s="54"/>
      <c r="AJ47" s="54"/>
      <c r="AK47" s="54"/>
      <c r="AL47" s="54"/>
      <c r="AM47" s="54"/>
      <c r="AN47" s="54"/>
      <c r="AO47" s="54"/>
      <c r="AP47" s="164"/>
      <c r="AQ47" s="164"/>
      <c r="AR47" s="164"/>
      <c r="AS47" s="54"/>
      <c r="AT47" s="54"/>
      <c r="AU47" s="54"/>
      <c r="AV47" s="54"/>
      <c r="AW47" s="54"/>
      <c r="AX47" s="54"/>
      <c r="AY47" s="54"/>
      <c r="AZ47" s="54"/>
      <c r="BA47" s="54"/>
    </row>
    <row r="48" spans="2:53" x14ac:dyDescent="0.2">
      <c r="B48" s="15"/>
      <c r="C48" s="1" t="s">
        <v>58</v>
      </c>
      <c r="I48" s="77"/>
      <c r="J48" s="3" t="s">
        <v>54</v>
      </c>
      <c r="L48" s="16"/>
      <c r="N48" s="15"/>
      <c r="AE48" s="16"/>
      <c r="AH48" s="54"/>
      <c r="AI48" s="54"/>
      <c r="AJ48" s="54"/>
      <c r="AK48" s="54"/>
      <c r="AL48" s="54"/>
      <c r="AM48" s="54"/>
      <c r="AN48" s="54"/>
      <c r="AO48" s="54"/>
      <c r="AP48" s="164"/>
      <c r="AQ48" s="164"/>
      <c r="AR48" s="164"/>
      <c r="AS48" s="54"/>
      <c r="AT48" s="54"/>
      <c r="AU48" s="54"/>
      <c r="AV48" s="54"/>
      <c r="AW48" s="54"/>
      <c r="AX48" s="54"/>
      <c r="AY48" s="54"/>
      <c r="AZ48" s="54"/>
      <c r="BA48" s="54"/>
    </row>
    <row r="49" spans="2:53" x14ac:dyDescent="0.2">
      <c r="B49" s="15"/>
      <c r="I49" s="7"/>
      <c r="J49" s="3"/>
      <c r="L49" s="16"/>
      <c r="N49" s="15"/>
      <c r="AE49" s="16"/>
      <c r="AH49" s="54"/>
      <c r="AI49" s="54"/>
      <c r="AJ49" s="54"/>
      <c r="AK49" s="54"/>
      <c r="AL49" s="54"/>
      <c r="AM49" s="54"/>
      <c r="AN49" s="54"/>
      <c r="AO49" s="54"/>
      <c r="AP49" s="164"/>
      <c r="AQ49" s="164"/>
      <c r="AR49" s="164"/>
      <c r="AS49" s="54"/>
      <c r="AT49" s="54"/>
      <c r="AU49" s="54"/>
      <c r="AV49" s="54"/>
      <c r="AW49" s="54"/>
      <c r="AX49" s="54"/>
      <c r="AY49" s="54"/>
      <c r="AZ49" s="54"/>
      <c r="BA49" s="54"/>
    </row>
    <row r="50" spans="2:53" ht="10.95" customHeight="1" thickBot="1" x14ac:dyDescent="0.25">
      <c r="B50" s="15"/>
      <c r="C50" s="1" t="s">
        <v>59</v>
      </c>
      <c r="I50" s="7"/>
      <c r="J50" s="3"/>
      <c r="L50" s="16"/>
      <c r="N50" s="15"/>
      <c r="AE50" s="16"/>
      <c r="AH50" s="54"/>
      <c r="AI50" s="54"/>
      <c r="AJ50" s="54"/>
      <c r="AK50" s="54"/>
      <c r="AL50" s="54"/>
      <c r="AM50" s="54"/>
      <c r="AN50" s="54"/>
      <c r="AO50" s="54"/>
      <c r="AP50" s="164"/>
      <c r="AQ50" s="164"/>
      <c r="AR50" s="164"/>
      <c r="AS50" s="54"/>
      <c r="AT50" s="54"/>
      <c r="AU50" s="54"/>
      <c r="AV50" s="54"/>
      <c r="AW50" s="54"/>
      <c r="AX50" s="54"/>
      <c r="AY50" s="54"/>
      <c r="AZ50" s="54"/>
      <c r="BA50" s="54"/>
    </row>
    <row r="51" spans="2:53" ht="12" thickBot="1" x14ac:dyDescent="0.25">
      <c r="B51" s="15"/>
      <c r="C51" s="1" t="s">
        <v>60</v>
      </c>
      <c r="G51" s="248" t="s">
        <v>87</v>
      </c>
      <c r="H51" s="248"/>
      <c r="I51" s="248"/>
      <c r="J51" s="3"/>
      <c r="K51" s="23" t="s">
        <v>18</v>
      </c>
      <c r="L51" s="16"/>
      <c r="N51" s="15"/>
      <c r="AE51" s="16"/>
      <c r="AH51" s="54"/>
      <c r="AI51" s="54"/>
      <c r="AJ51" s="54"/>
      <c r="AK51" s="54"/>
      <c r="AL51" s="54"/>
      <c r="AM51" s="54"/>
      <c r="AN51" s="54"/>
      <c r="AO51" s="54"/>
      <c r="AP51" s="164"/>
      <c r="AQ51" s="164"/>
      <c r="AR51" s="164"/>
      <c r="AS51" s="54"/>
      <c r="AT51" s="54"/>
      <c r="AU51" s="54"/>
      <c r="AV51" s="54"/>
      <c r="AW51" s="54"/>
      <c r="AX51" s="54"/>
      <c r="AY51" s="54"/>
      <c r="AZ51" s="54"/>
      <c r="BA51" s="54"/>
    </row>
    <row r="52" spans="2:53" x14ac:dyDescent="0.2">
      <c r="B52" s="15"/>
      <c r="D52" s="1" t="str">
        <f>IF(G51="Baserad på antal tågresor","Avdrag/resa (ToR)",IF(G51="Baserad på kostnad för tågresor","Procentsats på kostnad"," "))</f>
        <v xml:space="preserve"> </v>
      </c>
      <c r="G52" s="78">
        <v>5</v>
      </c>
      <c r="H52" s="1" t="str">
        <f>IF(G51="Baserad på antal tågresor","kr",IF(G51="Baserad på kostnad för tågresor","%"," "))</f>
        <v xml:space="preserve"> </v>
      </c>
      <c r="I52" s="7"/>
      <c r="J52" s="3"/>
      <c r="L52" s="16"/>
      <c r="N52" s="15"/>
      <c r="AE52" s="16"/>
      <c r="AH52" s="54"/>
      <c r="AI52" s="54"/>
      <c r="AJ52" s="54"/>
      <c r="AK52" s="54"/>
      <c r="AL52" s="54"/>
      <c r="AM52" s="54"/>
      <c r="AN52" s="54"/>
      <c r="AO52" s="54"/>
      <c r="AP52" s="164"/>
      <c r="AQ52" s="164"/>
      <c r="AR52" s="164"/>
      <c r="AS52" s="54"/>
      <c r="AT52" s="54"/>
      <c r="AU52" s="54"/>
      <c r="AV52" s="54"/>
      <c r="AW52" s="54"/>
      <c r="AX52" s="54"/>
      <c r="AY52" s="54"/>
      <c r="AZ52" s="54"/>
      <c r="BA52" s="54"/>
    </row>
    <row r="53" spans="2:53" x14ac:dyDescent="0.2">
      <c r="B53" s="15"/>
      <c r="I53" s="7"/>
      <c r="J53" s="3"/>
      <c r="L53" s="16"/>
      <c r="N53" s="15"/>
      <c r="AE53" s="16"/>
      <c r="AH53" s="54"/>
      <c r="AI53" s="54"/>
      <c r="AJ53" s="54"/>
      <c r="AK53" s="54"/>
      <c r="AL53" s="54"/>
      <c r="AM53" s="54"/>
      <c r="AN53" s="54"/>
      <c r="AO53" s="54"/>
      <c r="AP53" s="164"/>
      <c r="AQ53" s="164"/>
      <c r="AR53" s="164"/>
      <c r="AS53" s="54"/>
      <c r="AT53" s="54"/>
      <c r="AU53" s="54"/>
      <c r="AV53" s="54"/>
      <c r="AW53" s="54"/>
      <c r="AX53" s="54"/>
      <c r="AY53" s="54"/>
      <c r="AZ53" s="54"/>
      <c r="BA53" s="54"/>
    </row>
    <row r="54" spans="2:53" x14ac:dyDescent="0.2">
      <c r="B54" s="15"/>
      <c r="L54" s="16"/>
      <c r="N54" s="15"/>
      <c r="AE54" s="16"/>
      <c r="AH54" s="54"/>
      <c r="AI54" s="54"/>
      <c r="AJ54" s="54"/>
      <c r="AK54" s="54"/>
      <c r="AL54" s="54"/>
      <c r="AM54" s="54"/>
      <c r="AN54" s="54"/>
      <c r="AO54" s="54"/>
      <c r="AP54" s="164"/>
      <c r="AQ54" s="164"/>
      <c r="AR54" s="164"/>
      <c r="AS54" s="54"/>
      <c r="AT54" s="54"/>
      <c r="AU54" s="54"/>
      <c r="AV54" s="54"/>
      <c r="AW54" s="54"/>
      <c r="AX54" s="54"/>
      <c r="AY54" s="54"/>
      <c r="AZ54" s="54"/>
      <c r="BA54" s="54"/>
    </row>
    <row r="55" spans="2:53" x14ac:dyDescent="0.2">
      <c r="B55" s="22" t="str">
        <f>IF(F32=0,"Fyll i värden för en typisk resa med bil (ej aktuell)","Fyll i värden för en typisk resa med bil")</f>
        <v>Fyll i värden för en typisk resa med bil</v>
      </c>
      <c r="L55" s="16"/>
      <c r="N55" s="15"/>
      <c r="AE55" s="16"/>
      <c r="AH55" s="54"/>
      <c r="AI55" s="54"/>
      <c r="AJ55" s="54"/>
      <c r="AK55" s="54"/>
      <c r="AL55" s="54"/>
      <c r="AM55" s="54"/>
      <c r="AN55" s="54"/>
      <c r="AO55" s="54"/>
      <c r="AP55" s="164"/>
      <c r="AQ55" s="164"/>
      <c r="AR55" s="164"/>
      <c r="AS55" s="54"/>
      <c r="AT55" s="54"/>
      <c r="AU55" s="54"/>
      <c r="AV55" s="54"/>
      <c r="AW55" s="54"/>
      <c r="AX55" s="54"/>
      <c r="AY55" s="54"/>
      <c r="AZ55" s="54"/>
      <c r="BA55" s="54"/>
    </row>
    <row r="56" spans="2:53" ht="12" thickBot="1" x14ac:dyDescent="0.25">
      <c r="B56" s="15"/>
      <c r="C56" s="1" t="s">
        <v>62</v>
      </c>
      <c r="I56" s="77"/>
      <c r="J56" s="8" t="s">
        <v>48</v>
      </c>
      <c r="L56" s="16"/>
      <c r="N56" s="15"/>
      <c r="AE56" s="16"/>
      <c r="AH56" s="54"/>
      <c r="AI56" s="54"/>
      <c r="AJ56" s="54"/>
      <c r="AK56" s="54"/>
      <c r="AL56" s="54"/>
      <c r="AM56" s="54"/>
      <c r="AN56" s="54"/>
      <c r="AO56" s="54"/>
      <c r="AP56" s="164"/>
      <c r="AQ56" s="164"/>
      <c r="AR56" s="164"/>
      <c r="AS56" s="54"/>
      <c r="AT56" s="54"/>
      <c r="AU56" s="54"/>
      <c r="AV56" s="54"/>
      <c r="AW56" s="54"/>
      <c r="AX56" s="54"/>
      <c r="AY56" s="54"/>
      <c r="AZ56" s="54"/>
      <c r="BA56" s="54"/>
    </row>
    <row r="57" spans="2:53" ht="12" thickBot="1" x14ac:dyDescent="0.25">
      <c r="B57" s="15"/>
      <c r="C57" s="1" t="s">
        <v>63</v>
      </c>
      <c r="I57" s="77"/>
      <c r="J57" s="3" t="s">
        <v>50</v>
      </c>
      <c r="K57" s="23" t="s">
        <v>18</v>
      </c>
      <c r="L57" s="16"/>
      <c r="N57" s="15"/>
      <c r="AE57" s="16"/>
      <c r="AH57" s="54"/>
      <c r="AI57" s="54"/>
      <c r="AJ57" s="54"/>
      <c r="AK57" s="54"/>
      <c r="AL57" s="54"/>
      <c r="AM57" s="54"/>
      <c r="AN57" s="54"/>
      <c r="AO57" s="54"/>
      <c r="AP57" s="164"/>
      <c r="AQ57" s="164"/>
      <c r="AR57" s="164"/>
      <c r="AS57" s="54"/>
      <c r="AT57" s="54"/>
      <c r="AU57" s="54"/>
      <c r="AV57" s="54"/>
      <c r="AW57" s="54"/>
      <c r="AX57" s="54"/>
      <c r="AY57" s="54"/>
      <c r="AZ57" s="54"/>
      <c r="BA57" s="54"/>
    </row>
    <row r="58" spans="2:53" ht="12" thickBot="1" x14ac:dyDescent="0.25">
      <c r="B58" s="15"/>
      <c r="C58" s="1" t="s">
        <v>64</v>
      </c>
      <c r="E58" s="11"/>
      <c r="I58" s="77"/>
      <c r="J58" s="3" t="s">
        <v>48</v>
      </c>
      <c r="L58" s="16"/>
      <c r="N58" s="15"/>
      <c r="AE58" s="16"/>
      <c r="AH58" s="54"/>
      <c r="AI58" s="54"/>
      <c r="AJ58" s="54"/>
      <c r="AK58" s="54"/>
      <c r="AL58" s="54"/>
      <c r="AM58" s="54"/>
      <c r="AN58" s="54"/>
      <c r="AO58" s="54"/>
      <c r="AP58" s="164"/>
      <c r="AQ58" s="164"/>
      <c r="AR58" s="164"/>
      <c r="AS58" s="54"/>
      <c r="AT58" s="54"/>
      <c r="AU58" s="54"/>
      <c r="AV58" s="54"/>
      <c r="AW58" s="54"/>
      <c r="AX58" s="54"/>
      <c r="AY58" s="54"/>
      <c r="AZ58" s="54"/>
      <c r="BA58" s="54"/>
    </row>
    <row r="59" spans="2:53" ht="12" thickBot="1" x14ac:dyDescent="0.25">
      <c r="B59" s="15"/>
      <c r="C59" s="1" t="s">
        <v>98</v>
      </c>
      <c r="I59" s="77"/>
      <c r="J59" s="3" t="s">
        <v>48</v>
      </c>
      <c r="K59" s="23" t="s">
        <v>18</v>
      </c>
      <c r="L59" s="16"/>
      <c r="N59" s="15"/>
      <c r="AE59" s="16"/>
      <c r="AH59" s="54"/>
      <c r="AI59" s="54"/>
      <c r="AJ59" s="54"/>
      <c r="AK59" s="54"/>
      <c r="AL59" s="54"/>
      <c r="AM59" s="54"/>
      <c r="AN59" s="54"/>
      <c r="AO59" s="54"/>
      <c r="AP59" s="164"/>
      <c r="AQ59" s="164"/>
      <c r="AR59" s="164"/>
      <c r="AS59" s="54"/>
      <c r="AT59" s="54"/>
      <c r="AU59" s="54"/>
      <c r="AV59" s="54"/>
      <c r="AW59" s="54"/>
      <c r="AX59" s="54"/>
      <c r="AY59" s="54"/>
      <c r="AZ59" s="54"/>
      <c r="BA59" s="54"/>
    </row>
    <row r="60" spans="2:53" x14ac:dyDescent="0.2">
      <c r="B60" s="15"/>
      <c r="L60" s="16"/>
      <c r="N60" s="15"/>
      <c r="AE60" s="16"/>
      <c r="AH60" s="54"/>
      <c r="AI60" s="54"/>
      <c r="AJ60" s="54"/>
      <c r="AK60" s="54"/>
      <c r="AL60" s="54"/>
      <c r="AM60" s="54"/>
      <c r="AN60" s="54"/>
      <c r="AO60" s="54"/>
      <c r="AP60" s="164"/>
      <c r="AQ60" s="164"/>
      <c r="AR60" s="164"/>
      <c r="AS60" s="54"/>
      <c r="AT60" s="54"/>
      <c r="AU60" s="54"/>
      <c r="AV60" s="54"/>
      <c r="AW60" s="54"/>
      <c r="AX60" s="54"/>
      <c r="AY60" s="54"/>
      <c r="AZ60" s="54"/>
      <c r="BA60" s="54"/>
    </row>
    <row r="61" spans="2:53" x14ac:dyDescent="0.2">
      <c r="B61" s="15"/>
      <c r="C61" s="1" t="s">
        <v>65</v>
      </c>
      <c r="I61" s="77">
        <v>18.5</v>
      </c>
      <c r="J61" s="3" t="s">
        <v>54</v>
      </c>
      <c r="L61" s="16"/>
      <c r="N61" s="15"/>
      <c r="AE61" s="16"/>
      <c r="AH61" s="54"/>
      <c r="AI61" s="54"/>
      <c r="AJ61" s="54"/>
      <c r="AK61" s="54"/>
      <c r="AL61" s="54"/>
      <c r="AM61" s="54"/>
      <c r="AN61" s="54"/>
      <c r="AO61" s="54"/>
      <c r="AP61" s="164"/>
      <c r="AQ61" s="164"/>
      <c r="AR61" s="164"/>
      <c r="AS61" s="54"/>
      <c r="AT61" s="54"/>
      <c r="AU61" s="54"/>
      <c r="AV61" s="54"/>
      <c r="AW61" s="54"/>
      <c r="AX61" s="54"/>
      <c r="AY61" s="54"/>
      <c r="AZ61" s="54"/>
      <c r="BA61" s="54"/>
    </row>
    <row r="62" spans="2:53" x14ac:dyDescent="0.2">
      <c r="B62" s="15"/>
      <c r="C62" s="1" t="s">
        <v>66</v>
      </c>
      <c r="I62" s="77"/>
      <c r="J62" s="3" t="s">
        <v>54</v>
      </c>
      <c r="L62" s="16"/>
      <c r="N62" s="15"/>
      <c r="AE62" s="16"/>
      <c r="AH62" s="54"/>
      <c r="AI62" s="54"/>
      <c r="AJ62" s="54"/>
      <c r="AK62" s="54"/>
      <c r="AL62" s="54"/>
      <c r="AM62" s="54"/>
      <c r="AN62" s="54"/>
      <c r="AO62" s="54"/>
      <c r="AP62" s="164"/>
      <c r="AQ62" s="164"/>
      <c r="AR62" s="164"/>
      <c r="AS62" s="54"/>
      <c r="AT62" s="54"/>
      <c r="AU62" s="54"/>
      <c r="AV62" s="54"/>
      <c r="AW62" s="54"/>
      <c r="AX62" s="54"/>
      <c r="AY62" s="54"/>
      <c r="AZ62" s="54"/>
      <c r="BA62" s="54"/>
    </row>
    <row r="63" spans="2:53" x14ac:dyDescent="0.2">
      <c r="B63" s="15"/>
      <c r="C63" s="1" t="s">
        <v>57</v>
      </c>
      <c r="I63" s="77"/>
      <c r="J63" s="3" t="s">
        <v>54</v>
      </c>
      <c r="L63" s="16"/>
      <c r="N63" s="15"/>
      <c r="AE63" s="16"/>
      <c r="AH63" s="54"/>
      <c r="AI63" s="54"/>
      <c r="AJ63" s="54"/>
      <c r="AK63" s="54"/>
      <c r="AL63" s="54"/>
      <c r="AM63" s="54"/>
      <c r="AN63" s="54"/>
      <c r="AO63" s="54"/>
      <c r="AP63" s="164"/>
      <c r="AQ63" s="164"/>
      <c r="AR63" s="164"/>
      <c r="AS63" s="54"/>
      <c r="AT63" s="54"/>
      <c r="AU63" s="54"/>
      <c r="AV63" s="54"/>
      <c r="AW63" s="54"/>
      <c r="AX63" s="54"/>
      <c r="AY63" s="54"/>
      <c r="AZ63" s="54"/>
      <c r="BA63" s="54"/>
    </row>
    <row r="64" spans="2:53" ht="12" customHeight="1" x14ac:dyDescent="0.2">
      <c r="B64" s="15"/>
      <c r="C64" s="1" t="s">
        <v>58</v>
      </c>
      <c r="I64" s="77"/>
      <c r="J64" s="3" t="s">
        <v>54</v>
      </c>
      <c r="L64" s="16"/>
      <c r="N64" s="15"/>
      <c r="AE64" s="16"/>
      <c r="AH64" s="54"/>
      <c r="AI64" s="54"/>
      <c r="AJ64" s="54"/>
      <c r="AK64" s="54"/>
      <c r="AL64" s="54"/>
      <c r="AM64" s="54"/>
      <c r="AN64" s="54"/>
      <c r="AO64" s="54"/>
      <c r="AP64" s="164"/>
      <c r="AQ64" s="164"/>
      <c r="AR64" s="164"/>
      <c r="AS64" s="54"/>
      <c r="AT64" s="54"/>
      <c r="AU64" s="54"/>
      <c r="AV64" s="54"/>
      <c r="AW64" s="54"/>
      <c r="AX64" s="54"/>
      <c r="AY64" s="54"/>
      <c r="AZ64" s="54"/>
      <c r="BA64" s="54"/>
    </row>
    <row r="65" spans="2:53" ht="12" customHeight="1" thickBot="1" x14ac:dyDescent="0.25">
      <c r="B65" s="15"/>
      <c r="I65" s="7"/>
      <c r="J65" s="3"/>
      <c r="L65" s="16"/>
      <c r="N65" s="15"/>
      <c r="AE65" s="16"/>
      <c r="AH65" s="54"/>
      <c r="AI65" s="54"/>
      <c r="AJ65" s="54"/>
      <c r="AK65" s="54"/>
      <c r="AL65" s="54"/>
      <c r="AM65" s="54"/>
      <c r="AN65" s="54"/>
      <c r="AO65" s="54"/>
      <c r="AP65" s="164"/>
      <c r="AQ65" s="164"/>
      <c r="AR65" s="164"/>
      <c r="AS65" s="54"/>
      <c r="AT65" s="54"/>
      <c r="AU65" s="54"/>
      <c r="AV65" s="54"/>
      <c r="AW65" s="54"/>
      <c r="AX65" s="54"/>
      <c r="AY65" s="54"/>
      <c r="AZ65" s="54"/>
      <c r="BA65" s="54"/>
    </row>
    <row r="66" spans="2:53" ht="12" thickBot="1" x14ac:dyDescent="0.25">
      <c r="B66" s="15"/>
      <c r="C66" s="1" t="s">
        <v>67</v>
      </c>
      <c r="I66" s="77">
        <v>0</v>
      </c>
      <c r="J66" s="3" t="s">
        <v>54</v>
      </c>
      <c r="K66" s="23" t="s">
        <v>18</v>
      </c>
      <c r="L66" s="16"/>
      <c r="N66" s="15"/>
      <c r="AE66" s="16"/>
      <c r="AH66" s="54"/>
      <c r="AI66" s="54"/>
      <c r="AJ66" s="54"/>
      <c r="AK66" s="54"/>
      <c r="AL66" s="54"/>
      <c r="AM66" s="54"/>
      <c r="AN66" s="54"/>
      <c r="AO66" s="54"/>
      <c r="AP66" s="164"/>
      <c r="AQ66" s="164"/>
      <c r="AR66" s="164"/>
      <c r="AS66" s="54"/>
      <c r="AT66" s="54"/>
      <c r="AU66" s="54"/>
      <c r="AV66" s="54"/>
      <c r="AW66" s="54"/>
      <c r="AX66" s="54"/>
      <c r="AY66" s="54"/>
      <c r="AZ66" s="54"/>
      <c r="BA66" s="54"/>
    </row>
    <row r="67" spans="2:53" ht="13.2" customHeight="1" x14ac:dyDescent="0.2">
      <c r="B67" s="15"/>
      <c r="L67" s="16"/>
      <c r="N67" s="15"/>
      <c r="AE67" s="16"/>
      <c r="AH67" s="54"/>
      <c r="AI67" s="54"/>
      <c r="AJ67" s="54"/>
      <c r="AK67" s="54"/>
      <c r="AL67" s="54"/>
      <c r="AM67" s="54"/>
      <c r="AN67" s="54"/>
      <c r="AO67" s="54"/>
      <c r="AP67" s="164"/>
      <c r="AQ67" s="164"/>
      <c r="AR67" s="164"/>
      <c r="AS67" s="54"/>
      <c r="AT67" s="54"/>
      <c r="AU67" s="54"/>
      <c r="AV67" s="54"/>
      <c r="AW67" s="54"/>
      <c r="AX67" s="54"/>
      <c r="AY67" s="54"/>
      <c r="AZ67" s="54"/>
      <c r="BA67" s="54"/>
    </row>
    <row r="68" spans="2:53" ht="10.95" customHeight="1" x14ac:dyDescent="0.2">
      <c r="B68" s="15"/>
      <c r="L68" s="16"/>
      <c r="N68" s="15"/>
      <c r="Y68" s="161"/>
      <c r="Z68" s="161"/>
      <c r="AA68" s="161"/>
      <c r="AB68" s="161"/>
      <c r="AC68" s="161"/>
      <c r="AD68" s="161"/>
      <c r="AE68" s="51"/>
      <c r="AH68" s="54"/>
      <c r="AI68" s="54"/>
      <c r="AJ68" s="54"/>
      <c r="AK68" s="54"/>
      <c r="AL68" s="54"/>
      <c r="AM68" s="54"/>
      <c r="AN68" s="54"/>
      <c r="AO68" s="54"/>
      <c r="AP68" s="164"/>
      <c r="AQ68" s="164"/>
      <c r="AR68" s="164"/>
      <c r="AS68" s="54"/>
      <c r="AT68" s="54"/>
      <c r="AU68" s="54"/>
      <c r="AV68" s="54"/>
      <c r="AW68" s="54"/>
      <c r="AX68" s="54"/>
      <c r="AY68" s="54"/>
      <c r="AZ68" s="54"/>
      <c r="BA68" s="54"/>
    </row>
    <row r="69" spans="2:53" ht="12.45" customHeight="1" x14ac:dyDescent="0.2">
      <c r="B69" s="22" t="str">
        <f>IF(F33=0,"Fyll i värden för en typisk resa med flyg (ej aktuell)","Fyll i värden för en typisk resa med flyg")</f>
        <v>Fyll i värden för en typisk resa med flyg</v>
      </c>
      <c r="L69" s="16"/>
      <c r="N69" s="17"/>
      <c r="O69" s="18"/>
      <c r="P69" s="18"/>
      <c r="Q69" s="18"/>
      <c r="R69" s="18"/>
      <c r="S69" s="18"/>
      <c r="T69" s="18"/>
      <c r="U69" s="18"/>
      <c r="V69" s="18"/>
      <c r="W69" s="18"/>
      <c r="X69" s="18"/>
      <c r="Y69" s="18"/>
      <c r="Z69" s="18"/>
      <c r="AA69" s="18"/>
      <c r="AB69" s="18"/>
      <c r="AC69" s="18"/>
      <c r="AD69" s="18"/>
      <c r="AE69" s="19"/>
      <c r="AH69" s="54"/>
      <c r="AI69" s="54"/>
      <c r="AJ69" s="54"/>
      <c r="AK69" s="54"/>
      <c r="AL69" s="54"/>
      <c r="AM69" s="54"/>
      <c r="AN69" s="54"/>
      <c r="AO69" s="54"/>
      <c r="AP69" s="164"/>
      <c r="AQ69" s="164"/>
      <c r="AR69" s="164"/>
      <c r="AS69" s="54"/>
      <c r="AT69" s="54"/>
      <c r="AU69" s="54"/>
      <c r="AV69" s="54"/>
      <c r="AW69" s="54"/>
      <c r="AX69" s="54"/>
      <c r="AY69" s="54"/>
      <c r="AZ69" s="54"/>
      <c r="BA69" s="54"/>
    </row>
    <row r="70" spans="2:53" ht="15" customHeight="1" thickBot="1" x14ac:dyDescent="0.25">
      <c r="B70" s="15"/>
      <c r="C70" s="1" t="s">
        <v>68</v>
      </c>
      <c r="I70" s="77"/>
      <c r="J70" s="8" t="s">
        <v>48</v>
      </c>
      <c r="L70" s="16"/>
      <c r="M70" s="4"/>
      <c r="N70" s="216" t="s">
        <v>69</v>
      </c>
      <c r="O70" s="216"/>
      <c r="P70" s="216"/>
      <c r="AH70" s="54"/>
      <c r="AI70" s="54"/>
      <c r="AJ70" s="54"/>
      <c r="AK70" s="54"/>
      <c r="AL70" s="54"/>
      <c r="AM70" s="54"/>
      <c r="AN70" s="54"/>
      <c r="AO70" s="54"/>
      <c r="AP70" s="164"/>
      <c r="AQ70" s="164"/>
      <c r="AR70" s="164"/>
      <c r="AS70" s="54"/>
      <c r="AT70" s="54"/>
      <c r="AU70" s="54"/>
      <c r="AV70" s="54"/>
      <c r="AW70" s="54"/>
      <c r="AX70" s="54"/>
      <c r="AY70" s="54"/>
      <c r="AZ70" s="54"/>
      <c r="BA70" s="54"/>
    </row>
    <row r="71" spans="2:53" ht="15" customHeight="1" thickBot="1" x14ac:dyDescent="0.25">
      <c r="B71" s="15"/>
      <c r="C71" s="1" t="s">
        <v>70</v>
      </c>
      <c r="I71" s="77"/>
      <c r="J71" s="3" t="s">
        <v>50</v>
      </c>
      <c r="K71" s="23" t="s">
        <v>18</v>
      </c>
      <c r="L71" s="16"/>
      <c r="N71" s="217"/>
      <c r="O71" s="217"/>
      <c r="P71" s="217"/>
      <c r="Q71" s="63"/>
      <c r="R71" s="63"/>
      <c r="S71" s="63"/>
      <c r="T71" s="63"/>
      <c r="U71" s="161"/>
      <c r="AH71" s="54"/>
      <c r="AI71" s="54"/>
      <c r="AJ71" s="54"/>
      <c r="AK71" s="54"/>
      <c r="AL71" s="54"/>
      <c r="AM71" s="54"/>
      <c r="AN71" s="54"/>
      <c r="AO71" s="54"/>
      <c r="AP71" s="164"/>
      <c r="AQ71" s="164"/>
      <c r="AR71" s="164"/>
      <c r="AS71" s="54"/>
      <c r="AT71" s="54"/>
      <c r="AU71" s="54"/>
      <c r="AV71" s="54"/>
      <c r="AW71" s="54"/>
      <c r="AX71" s="54"/>
      <c r="AY71" s="54"/>
      <c r="AZ71" s="54"/>
      <c r="BA71" s="54"/>
    </row>
    <row r="72" spans="2:53" ht="12" customHeight="1" thickBot="1" x14ac:dyDescent="0.25">
      <c r="B72" s="15"/>
      <c r="C72" s="1" t="s">
        <v>51</v>
      </c>
      <c r="I72" s="77"/>
      <c r="J72" s="3" t="s">
        <v>48</v>
      </c>
      <c r="K72" s="23" t="s">
        <v>18</v>
      </c>
      <c r="L72" s="16"/>
      <c r="N72" s="24"/>
      <c r="O72" s="13"/>
      <c r="P72" s="13"/>
      <c r="Q72" s="13"/>
      <c r="R72" s="218" t="s">
        <v>11</v>
      </c>
      <c r="S72" s="218"/>
      <c r="T72" s="218" t="s">
        <v>5</v>
      </c>
      <c r="U72" s="218"/>
      <c r="V72" s="218" t="s">
        <v>6</v>
      </c>
      <c r="W72" s="218"/>
      <c r="X72" s="218"/>
      <c r="Y72" s="218" t="s">
        <v>7</v>
      </c>
      <c r="Z72" s="218"/>
      <c r="AA72" s="218"/>
      <c r="AB72" s="184"/>
      <c r="AC72" s="184"/>
      <c r="AD72" s="226" t="s">
        <v>71</v>
      </c>
      <c r="AE72" s="66"/>
      <c r="AH72" s="54"/>
      <c r="AI72" s="54"/>
      <c r="AJ72" s="54"/>
      <c r="AK72" s="54"/>
      <c r="AL72" s="54"/>
      <c r="AM72" s="54"/>
      <c r="AN72" s="54"/>
      <c r="AO72" s="54"/>
      <c r="AP72" s="164"/>
      <c r="AQ72" s="164"/>
      <c r="AR72" s="164"/>
      <c r="AS72" s="54"/>
      <c r="AT72" s="54"/>
      <c r="AU72" s="54"/>
      <c r="AV72" s="54"/>
      <c r="AW72" s="54"/>
      <c r="AX72" s="54"/>
      <c r="AY72" s="54"/>
      <c r="AZ72" s="54"/>
      <c r="BA72" s="54"/>
    </row>
    <row r="73" spans="2:53" ht="12" thickBot="1" x14ac:dyDescent="0.25">
      <c r="B73" s="15"/>
      <c r="C73" s="1" t="s">
        <v>98</v>
      </c>
      <c r="I73" s="77"/>
      <c r="J73" s="3" t="s">
        <v>48</v>
      </c>
      <c r="K73" s="23" t="s">
        <v>18</v>
      </c>
      <c r="L73" s="16"/>
      <c r="N73" s="15"/>
      <c r="R73" s="219"/>
      <c r="S73" s="219"/>
      <c r="T73" s="219"/>
      <c r="U73" s="219"/>
      <c r="V73" s="219"/>
      <c r="W73" s="219"/>
      <c r="X73" s="219"/>
      <c r="Y73" s="219"/>
      <c r="Z73" s="219"/>
      <c r="AA73" s="219"/>
      <c r="AB73" s="185"/>
      <c r="AC73" s="185"/>
      <c r="AD73" s="227"/>
      <c r="AE73" s="52"/>
      <c r="AH73" s="75"/>
      <c r="AI73" s="54"/>
      <c r="AJ73" s="54"/>
      <c r="AK73" s="54"/>
      <c r="AL73" s="54"/>
      <c r="AM73" s="54"/>
      <c r="AN73" s="54"/>
      <c r="AO73" s="54"/>
      <c r="AP73" s="164"/>
      <c r="AQ73" s="164"/>
      <c r="AR73" s="164"/>
      <c r="AS73" s="54"/>
      <c r="AT73" s="54"/>
      <c r="AU73" s="54"/>
      <c r="AV73" s="54"/>
      <c r="AW73" s="54"/>
      <c r="AX73" s="54"/>
      <c r="AY73" s="54"/>
      <c r="AZ73" s="54"/>
      <c r="BA73" s="54"/>
    </row>
    <row r="74" spans="2:53" ht="15" customHeight="1" x14ac:dyDescent="0.2">
      <c r="B74" s="15"/>
      <c r="L74" s="16"/>
      <c r="N74" s="15"/>
      <c r="O74" s="179" t="s">
        <v>95</v>
      </c>
      <c r="R74" s="153"/>
      <c r="S74" s="153"/>
      <c r="T74" s="192">
        <f>L16*F31</f>
        <v>0</v>
      </c>
      <c r="U74" s="193"/>
      <c r="V74" s="180"/>
      <c r="W74" s="192">
        <f>T16*F32</f>
        <v>0</v>
      </c>
      <c r="X74" s="193"/>
      <c r="Y74" s="192">
        <f>AD16*F33</f>
        <v>0</v>
      </c>
      <c r="Z74" s="193"/>
      <c r="AA74" s="193"/>
      <c r="AB74" s="58"/>
      <c r="AC74" s="194">
        <f>SUM(R74:AA74)</f>
        <v>0</v>
      </c>
      <c r="AD74" s="194"/>
      <c r="AE74" s="52"/>
      <c r="AH74" s="75"/>
      <c r="AI74" s="54"/>
      <c r="AJ74" s="54"/>
      <c r="AK74" s="54"/>
      <c r="AL74" s="54"/>
      <c r="AM74" s="54"/>
      <c r="AN74" s="54"/>
      <c r="AO74" s="54"/>
      <c r="AP74" s="164"/>
      <c r="AQ74" s="164"/>
      <c r="AR74" s="164"/>
      <c r="AS74" s="54"/>
      <c r="AT74" s="54"/>
      <c r="AU74" s="54"/>
      <c r="AV74" s="54"/>
      <c r="AW74" s="54"/>
      <c r="AX74" s="54"/>
      <c r="AY74" s="54"/>
      <c r="AZ74" s="54"/>
      <c r="BA74" s="54"/>
    </row>
    <row r="75" spans="2:53" ht="13.95" customHeight="1" x14ac:dyDescent="0.2">
      <c r="B75" s="15"/>
      <c r="C75" s="1" t="s">
        <v>53</v>
      </c>
      <c r="I75" s="77"/>
      <c r="J75" s="3" t="s">
        <v>54</v>
      </c>
      <c r="L75" s="16"/>
      <c r="N75" s="15"/>
      <c r="O75" s="111" t="s">
        <v>55</v>
      </c>
      <c r="P75" s="110"/>
      <c r="Q75" s="112"/>
      <c r="R75" s="236"/>
      <c r="S75" s="237"/>
      <c r="T75" s="234">
        <f>R36</f>
        <v>0</v>
      </c>
      <c r="U75" s="235"/>
      <c r="V75" s="113"/>
      <c r="W75" s="234">
        <f>T36</f>
        <v>0</v>
      </c>
      <c r="X75" s="235"/>
      <c r="Y75" s="234">
        <f>W36</f>
        <v>0</v>
      </c>
      <c r="Z75" s="234"/>
      <c r="AA75" s="235"/>
      <c r="AB75" s="160"/>
      <c r="AC75" s="160"/>
      <c r="AD75" s="115">
        <f>SUM(R75:AA75)</f>
        <v>0</v>
      </c>
      <c r="AE75" s="52"/>
      <c r="AF75" s="11"/>
      <c r="AH75" s="190"/>
      <c r="AI75" s="54"/>
      <c r="AJ75" s="54"/>
      <c r="AK75" s="54"/>
      <c r="AL75" s="54"/>
      <c r="AM75" s="54"/>
      <c r="AN75" s="54"/>
      <c r="AO75" s="54"/>
      <c r="AP75" s="164"/>
      <c r="AQ75" s="164"/>
      <c r="AR75" s="164"/>
      <c r="AS75" s="54"/>
      <c r="AT75" s="54"/>
      <c r="AU75" s="54"/>
      <c r="AV75" s="54"/>
      <c r="AW75" s="54"/>
      <c r="AX75" s="54"/>
      <c r="AY75" s="54"/>
      <c r="AZ75" s="54"/>
      <c r="BA75" s="54"/>
    </row>
    <row r="76" spans="2:53" ht="13.95" customHeight="1" x14ac:dyDescent="0.2">
      <c r="B76" s="15"/>
      <c r="C76" s="1" t="s">
        <v>56</v>
      </c>
      <c r="I76" s="77"/>
      <c r="J76" s="3" t="s">
        <v>54</v>
      </c>
      <c r="L76" s="16"/>
      <c r="N76" s="15"/>
      <c r="O76" s="116"/>
      <c r="P76" s="62"/>
      <c r="Q76" s="117"/>
      <c r="R76" s="220"/>
      <c r="S76" s="221"/>
      <c r="T76" s="118"/>
      <c r="U76" s="119"/>
      <c r="V76" s="120"/>
      <c r="W76" s="121"/>
      <c r="X76" s="122"/>
      <c r="Y76" s="121"/>
      <c r="Z76" s="118"/>
      <c r="AA76" s="123"/>
      <c r="AB76" s="124"/>
      <c r="AC76" s="124"/>
      <c r="AD76" s="125"/>
      <c r="AE76" s="53"/>
      <c r="AH76" s="76"/>
      <c r="AI76" s="54"/>
      <c r="AJ76" s="54"/>
      <c r="AK76" s="54"/>
      <c r="AL76" s="54"/>
      <c r="AM76" s="54"/>
      <c r="AN76" s="54"/>
      <c r="AO76" s="54"/>
      <c r="AP76" s="164"/>
      <c r="AQ76" s="164"/>
      <c r="AR76" s="164"/>
      <c r="AS76" s="54"/>
      <c r="AT76" s="54"/>
      <c r="AU76" s="54"/>
      <c r="AV76" s="54"/>
      <c r="AW76" s="54"/>
      <c r="AX76" s="54"/>
      <c r="AY76" s="54"/>
      <c r="AZ76" s="54"/>
      <c r="BA76" s="54"/>
    </row>
    <row r="77" spans="2:53" x14ac:dyDescent="0.2">
      <c r="B77" s="15"/>
      <c r="C77" s="1" t="s">
        <v>57</v>
      </c>
      <c r="I77" s="77"/>
      <c r="J77" s="3" t="s">
        <v>54</v>
      </c>
      <c r="L77" s="16"/>
      <c r="N77" s="15"/>
      <c r="O77" s="116" t="s">
        <v>96</v>
      </c>
      <c r="P77" s="62"/>
      <c r="Q77" s="117"/>
      <c r="R77" s="154"/>
      <c r="S77" s="155"/>
      <c r="T77" s="196"/>
      <c r="U77" s="197"/>
      <c r="V77" s="196">
        <f>T17*F32</f>
        <v>0</v>
      </c>
      <c r="W77" s="198"/>
      <c r="X77" s="199"/>
      <c r="Y77" s="196">
        <f>AD17*F33</f>
        <v>0</v>
      </c>
      <c r="Z77" s="200"/>
      <c r="AA77" s="197"/>
      <c r="AB77" s="201">
        <f>SUM(R77:AA77)</f>
        <v>0</v>
      </c>
      <c r="AC77" s="202"/>
      <c r="AD77" s="202"/>
      <c r="AE77" s="49"/>
      <c r="AH77" s="54"/>
      <c r="AI77" s="54"/>
      <c r="AJ77" s="54"/>
      <c r="AK77" s="54"/>
      <c r="AL77" s="54"/>
      <c r="AM77" s="54"/>
      <c r="AN77" s="54"/>
      <c r="AO77" s="54"/>
      <c r="AP77" s="164"/>
      <c r="AQ77" s="164"/>
      <c r="AR77" s="164"/>
      <c r="AS77" s="54"/>
      <c r="AT77" s="54"/>
      <c r="AU77" s="54"/>
      <c r="AV77" s="54"/>
      <c r="AW77" s="54"/>
      <c r="AX77" s="54"/>
      <c r="AY77" s="54"/>
      <c r="AZ77" s="54"/>
      <c r="BA77" s="54"/>
    </row>
    <row r="78" spans="2:53" ht="13.8" customHeight="1" x14ac:dyDescent="0.2">
      <c r="B78" s="15"/>
      <c r="C78" s="1" t="s">
        <v>58</v>
      </c>
      <c r="I78" s="77"/>
      <c r="J78" s="3" t="s">
        <v>54</v>
      </c>
      <c r="L78" s="16"/>
      <c r="N78" s="15"/>
      <c r="O78" s="87" t="s">
        <v>72</v>
      </c>
      <c r="P78" s="109"/>
      <c r="Q78" s="126"/>
      <c r="R78" s="222"/>
      <c r="S78" s="223"/>
      <c r="T78" s="229"/>
      <c r="U78" s="230"/>
      <c r="V78" s="127"/>
      <c r="W78" s="231">
        <f>T40</f>
        <v>0</v>
      </c>
      <c r="X78" s="232"/>
      <c r="Y78" s="158"/>
      <c r="Z78" s="231">
        <f>W40</f>
        <v>0</v>
      </c>
      <c r="AA78" s="230"/>
      <c r="AB78" s="158"/>
      <c r="AC78" s="158"/>
      <c r="AD78" s="129">
        <f>SUM(R78:AA78)</f>
        <v>0</v>
      </c>
      <c r="AE78" s="49"/>
      <c r="AF78" s="3"/>
      <c r="AH78" s="54"/>
      <c r="AI78" s="56"/>
      <c r="AJ78" s="54"/>
      <c r="AK78" s="54"/>
      <c r="AL78" s="54"/>
      <c r="AM78" s="54"/>
      <c r="AN78" s="54"/>
      <c r="AO78" s="54"/>
      <c r="AP78" s="164"/>
      <c r="AQ78" s="164"/>
      <c r="AR78" s="164"/>
      <c r="AS78" s="54"/>
      <c r="AT78" s="54"/>
      <c r="AU78" s="54"/>
      <c r="AV78" s="54"/>
      <c r="AW78" s="54"/>
      <c r="AX78" s="54"/>
      <c r="AY78" s="54"/>
      <c r="AZ78" s="54"/>
      <c r="BA78" s="54"/>
    </row>
    <row r="79" spans="2:53" ht="14.7" customHeight="1" thickBot="1" x14ac:dyDescent="0.25">
      <c r="B79" s="15"/>
      <c r="I79" s="7"/>
      <c r="J79" s="3"/>
      <c r="L79" s="16"/>
      <c r="N79" s="15"/>
      <c r="O79" s="116"/>
      <c r="P79" s="116"/>
      <c r="Q79" s="70"/>
      <c r="R79" s="224"/>
      <c r="S79" s="225"/>
      <c r="T79" s="118"/>
      <c r="U79" s="119"/>
      <c r="V79" s="120"/>
      <c r="W79" s="118"/>
      <c r="X79" s="119"/>
      <c r="Y79" s="130"/>
      <c r="Z79" s="130"/>
      <c r="AA79" s="131"/>
      <c r="AB79" s="132"/>
      <c r="AC79" s="132"/>
      <c r="AD79" s="121"/>
      <c r="AE79" s="49"/>
      <c r="AF79" s="3"/>
      <c r="AH79" s="54"/>
      <c r="AI79" s="54"/>
      <c r="AJ79" s="54"/>
      <c r="AK79" s="54"/>
      <c r="AL79" s="54"/>
      <c r="AM79" s="54"/>
      <c r="AN79" s="54"/>
      <c r="AO79" s="54"/>
      <c r="AP79" s="164"/>
      <c r="AQ79" s="164"/>
      <c r="AR79" s="164"/>
      <c r="AS79" s="54"/>
      <c r="AT79" s="54"/>
      <c r="AU79" s="54"/>
      <c r="AV79" s="54"/>
      <c r="AW79" s="54"/>
      <c r="AX79" s="54"/>
      <c r="AY79" s="54"/>
      <c r="AZ79" s="54"/>
      <c r="BA79" s="54"/>
    </row>
    <row r="80" spans="2:53" ht="15" customHeight="1" thickBot="1" x14ac:dyDescent="0.25">
      <c r="B80" s="15"/>
      <c r="C80" s="1" t="s">
        <v>60</v>
      </c>
      <c r="G80" s="249" t="s">
        <v>87</v>
      </c>
      <c r="H80" s="249"/>
      <c r="I80" s="249"/>
      <c r="J80" s="3"/>
      <c r="K80" s="23" t="s">
        <v>18</v>
      </c>
      <c r="L80" s="16"/>
      <c r="N80" s="15"/>
      <c r="O80" s="133" t="s">
        <v>19</v>
      </c>
      <c r="P80" s="71"/>
      <c r="Q80" s="134"/>
      <c r="R80" s="238"/>
      <c r="S80" s="239"/>
      <c r="T80" s="203">
        <f>L16*F31*(1-R32)</f>
        <v>0</v>
      </c>
      <c r="U80" s="204"/>
      <c r="V80" s="151"/>
      <c r="W80" s="233">
        <f>T16*F32*(1-T32)</f>
        <v>0</v>
      </c>
      <c r="X80" s="204"/>
      <c r="Y80" s="135"/>
      <c r="Z80" s="233">
        <f>AD16*F33*(1-W32)</f>
        <v>0</v>
      </c>
      <c r="AA80" s="204"/>
      <c r="AB80" s="159"/>
      <c r="AC80" s="159"/>
      <c r="AD80" s="136">
        <f>SUM(R80:AA80)</f>
        <v>0</v>
      </c>
      <c r="AE80" s="49"/>
      <c r="AF80" s="72"/>
      <c r="AH80" s="54"/>
      <c r="AI80" s="54"/>
      <c r="AJ80" s="54"/>
      <c r="AK80" s="54"/>
      <c r="AL80" s="54"/>
      <c r="AM80" s="54"/>
      <c r="AN80" s="54"/>
      <c r="AO80" s="54"/>
      <c r="AP80" s="164"/>
      <c r="AQ80" s="164"/>
      <c r="AR80" s="164"/>
      <c r="AS80" s="54"/>
      <c r="AT80" s="54"/>
      <c r="AU80" s="54"/>
      <c r="AV80" s="54"/>
      <c r="AW80" s="54"/>
      <c r="AX80" s="54"/>
      <c r="AY80" s="54"/>
      <c r="AZ80" s="54"/>
      <c r="BA80" s="54"/>
    </row>
    <row r="81" spans="1:53" ht="15" customHeight="1" x14ac:dyDescent="0.2">
      <c r="B81" s="15"/>
      <c r="D81" s="1" t="str">
        <f>IF(G80="Baserad på antal flygresor","Avgift/resa (ToR)",IF(G80="Baserad på kostnad för flygresor","Procentsats på kostnad"," "))</f>
        <v xml:space="preserve"> </v>
      </c>
      <c r="G81" s="78">
        <v>1000</v>
      </c>
      <c r="H81" s="1" t="str">
        <f>IF(G80="Baserad på antal flygresor","kr",IF(G80="Baserad på kostnad för flygresor","%"," "))</f>
        <v xml:space="preserve"> </v>
      </c>
      <c r="I81" s="7"/>
      <c r="J81" s="3"/>
      <c r="L81" s="16"/>
      <c r="N81" s="15"/>
      <c r="O81" s="252" t="s">
        <v>97</v>
      </c>
      <c r="P81" s="252"/>
      <c r="Q81" s="253"/>
      <c r="R81" s="203">
        <f>G16*((F31*R32)+(F32*T32)+(W32*F33))</f>
        <v>0</v>
      </c>
      <c r="S81" s="204"/>
      <c r="T81" s="137"/>
      <c r="U81" s="156"/>
      <c r="V81" s="151"/>
      <c r="W81" s="138"/>
      <c r="X81" s="156"/>
      <c r="Y81" s="135"/>
      <c r="Z81" s="135"/>
      <c r="AA81" s="152"/>
      <c r="AB81" s="159"/>
      <c r="AC81" s="159"/>
      <c r="AD81" s="138"/>
      <c r="AE81" s="16"/>
      <c r="AF81" s="72"/>
      <c r="AH81" s="54"/>
      <c r="AI81" s="54"/>
      <c r="AJ81" s="54"/>
      <c r="AK81" s="54"/>
      <c r="AL81" s="54"/>
      <c r="AM81" s="54"/>
      <c r="AN81" s="54"/>
      <c r="AO81" s="54"/>
      <c r="AP81" s="164"/>
      <c r="AQ81" s="164"/>
      <c r="AR81" s="164"/>
      <c r="AS81" s="54"/>
      <c r="AT81" s="54"/>
      <c r="AU81" s="54"/>
      <c r="AV81" s="54"/>
      <c r="AW81" s="54"/>
      <c r="AX81" s="54"/>
      <c r="AY81" s="54"/>
      <c r="AZ81" s="54"/>
      <c r="BA81" s="54"/>
    </row>
    <row r="82" spans="1:53" ht="14.7" customHeight="1" x14ac:dyDescent="0.2">
      <c r="B82" s="15"/>
      <c r="L82" s="16"/>
      <c r="N82" s="15"/>
      <c r="O82" s="271" t="s">
        <v>74</v>
      </c>
      <c r="P82" s="271"/>
      <c r="Q82" s="272"/>
      <c r="R82" s="205"/>
      <c r="S82" s="206"/>
      <c r="T82" s="139"/>
      <c r="U82" s="150"/>
      <c r="V82" s="140"/>
      <c r="W82" s="141"/>
      <c r="X82" s="142"/>
      <c r="Y82" s="143"/>
      <c r="Z82" s="143"/>
      <c r="AA82" s="144"/>
      <c r="AB82" s="136"/>
      <c r="AC82" s="136"/>
      <c r="AD82" s="145"/>
      <c r="AE82" s="16"/>
      <c r="AF82" s="72"/>
      <c r="AH82" s="54"/>
      <c r="AI82" s="54"/>
      <c r="AJ82" s="54"/>
      <c r="AK82" s="54"/>
      <c r="AL82" s="54"/>
      <c r="AM82" s="54"/>
      <c r="AN82" s="54"/>
      <c r="AO82" s="54"/>
      <c r="AP82" s="164"/>
      <c r="AQ82" s="164"/>
      <c r="AR82" s="164"/>
      <c r="AS82" s="54"/>
      <c r="AT82" s="54"/>
      <c r="AU82" s="54"/>
      <c r="AV82" s="54"/>
      <c r="AW82" s="54"/>
      <c r="AX82" s="54"/>
      <c r="AY82" s="54"/>
      <c r="AZ82" s="54"/>
      <c r="BA82" s="54"/>
    </row>
    <row r="83" spans="1:53" ht="15" customHeight="1" thickBot="1" x14ac:dyDescent="0.25">
      <c r="B83" s="22" t="s">
        <v>75</v>
      </c>
      <c r="K83" s="34"/>
      <c r="L83" s="16"/>
      <c r="M83" s="182"/>
      <c r="O83" s="271"/>
      <c r="P83" s="271"/>
      <c r="Q83" s="272"/>
      <c r="R83" s="203"/>
      <c r="S83" s="204"/>
      <c r="T83" s="145"/>
      <c r="U83" s="146"/>
      <c r="V83" s="140"/>
      <c r="W83" s="145"/>
      <c r="X83" s="146"/>
      <c r="Y83" s="145"/>
      <c r="Z83" s="145"/>
      <c r="AA83" s="146"/>
      <c r="AB83" s="145"/>
      <c r="AC83" s="145"/>
      <c r="AD83" s="147">
        <f>AD80+R81</f>
        <v>0</v>
      </c>
      <c r="AE83" s="181"/>
      <c r="AF83" s="72"/>
      <c r="AH83" s="54"/>
      <c r="AI83" s="54"/>
      <c r="AJ83" s="54"/>
      <c r="AK83" s="54"/>
      <c r="AL83" s="54"/>
      <c r="AM83" s="54"/>
      <c r="AN83" s="54"/>
      <c r="AO83" s="54"/>
      <c r="AP83" s="164"/>
      <c r="AQ83" s="164"/>
      <c r="AR83" s="164"/>
      <c r="AS83" s="54"/>
      <c r="AT83" s="54"/>
      <c r="AU83" s="54"/>
      <c r="AV83" s="54"/>
      <c r="AW83" s="54"/>
      <c r="AX83" s="54"/>
      <c r="AY83" s="54"/>
      <c r="AZ83" s="54"/>
      <c r="BA83" s="54"/>
    </row>
    <row r="84" spans="1:53" ht="13.95" customHeight="1" thickBot="1" x14ac:dyDescent="0.25">
      <c r="B84" s="15"/>
      <c r="C84" s="1" t="s">
        <v>77</v>
      </c>
      <c r="I84" s="77"/>
      <c r="J84" s="3" t="s">
        <v>54</v>
      </c>
      <c r="K84" s="23" t="s">
        <v>18</v>
      </c>
      <c r="L84" s="16"/>
      <c r="M84" s="183"/>
      <c r="N84" s="171"/>
      <c r="O84" s="67"/>
      <c r="P84" s="67"/>
      <c r="Q84" s="67"/>
      <c r="R84" s="68"/>
      <c r="S84" s="18"/>
      <c r="T84" s="18"/>
      <c r="U84" s="18"/>
      <c r="V84" s="69"/>
      <c r="W84" s="18"/>
      <c r="X84" s="18"/>
      <c r="Y84" s="18"/>
      <c r="Z84" s="18"/>
      <c r="AA84" s="18"/>
      <c r="AB84" s="18"/>
      <c r="AC84" s="18"/>
      <c r="AD84" s="18"/>
      <c r="AE84" s="19"/>
      <c r="AF84" s="30"/>
      <c r="AH84" s="54"/>
      <c r="AI84" s="54"/>
      <c r="AJ84" s="54"/>
      <c r="AK84" s="54"/>
      <c r="AL84" s="54"/>
      <c r="AM84" s="54"/>
      <c r="AN84" s="54"/>
      <c r="AO84" s="54"/>
      <c r="AP84" s="164"/>
      <c r="AQ84" s="164"/>
      <c r="AR84" s="164"/>
      <c r="AS84" s="54"/>
      <c r="AT84" s="54"/>
      <c r="AU84" s="54"/>
      <c r="AV84" s="54"/>
      <c r="AW84" s="54"/>
      <c r="AX84" s="54"/>
      <c r="AY84" s="54"/>
      <c r="AZ84" s="54"/>
      <c r="BA84" s="54"/>
    </row>
    <row r="85" spans="1:53" ht="12" customHeight="1" thickBot="1" x14ac:dyDescent="0.25">
      <c r="B85" s="15"/>
      <c r="C85" s="1" t="s">
        <v>78</v>
      </c>
      <c r="G85" s="11"/>
      <c r="I85" s="77">
        <v>240</v>
      </c>
      <c r="J85" s="3"/>
      <c r="K85" s="23" t="s">
        <v>18</v>
      </c>
      <c r="L85" s="16"/>
      <c r="M85" s="15"/>
      <c r="N85" s="13"/>
      <c r="R85" s="72"/>
      <c r="V85" s="42"/>
      <c r="AD85" s="3"/>
      <c r="AH85" s="54"/>
      <c r="AI85" s="54"/>
      <c r="AJ85" s="54"/>
      <c r="AK85" s="54"/>
      <c r="AL85" s="54"/>
      <c r="AM85" s="54"/>
      <c r="AN85" s="54"/>
      <c r="AO85" s="54"/>
      <c r="AP85" s="164"/>
      <c r="AQ85" s="164"/>
      <c r="AR85" s="164"/>
      <c r="AS85" s="54"/>
      <c r="AT85" s="54"/>
      <c r="AU85" s="54"/>
      <c r="AV85" s="54"/>
      <c r="AW85" s="54"/>
      <c r="AX85" s="54"/>
      <c r="AY85" s="54"/>
      <c r="AZ85" s="54"/>
      <c r="BA85" s="54"/>
    </row>
    <row r="86" spans="1:53" ht="12" thickBot="1" x14ac:dyDescent="0.25">
      <c r="B86" s="15"/>
      <c r="K86" s="33"/>
      <c r="L86" s="16"/>
      <c r="M86" s="172"/>
      <c r="N86" s="228" t="s">
        <v>76</v>
      </c>
      <c r="O86" s="228"/>
      <c r="P86" s="228"/>
      <c r="R86" s="72"/>
      <c r="V86" s="42"/>
      <c r="W86" s="42"/>
      <c r="X86" s="42"/>
      <c r="AF86" s="3"/>
      <c r="AH86" s="54"/>
      <c r="AI86" s="54"/>
      <c r="AJ86" s="54"/>
      <c r="AK86" s="54"/>
      <c r="AL86" s="54"/>
      <c r="AM86" s="54"/>
      <c r="AN86" s="54"/>
      <c r="AO86" s="54"/>
      <c r="AP86" s="164"/>
      <c r="AQ86" s="164"/>
      <c r="AR86" s="164"/>
      <c r="AS86" s="54"/>
      <c r="AT86" s="54"/>
      <c r="AU86" s="54"/>
      <c r="AV86" s="54"/>
      <c r="AW86" s="54"/>
      <c r="AX86" s="54"/>
      <c r="AY86" s="54"/>
      <c r="AZ86" s="54"/>
      <c r="BA86" s="54"/>
    </row>
    <row r="87" spans="1:53" ht="12" thickBot="1" x14ac:dyDescent="0.25">
      <c r="B87" s="15"/>
      <c r="C87" s="1" t="s">
        <v>80</v>
      </c>
      <c r="I87" s="77">
        <v>100000</v>
      </c>
      <c r="J87" s="3" t="s">
        <v>54</v>
      </c>
      <c r="K87" s="26"/>
      <c r="L87" s="16"/>
      <c r="M87" s="15"/>
      <c r="N87" s="228"/>
      <c r="O87" s="228"/>
      <c r="P87" s="228"/>
      <c r="T87" s="195"/>
      <c r="U87" s="195"/>
      <c r="AH87" s="54"/>
      <c r="AI87" s="54"/>
      <c r="AJ87" s="54"/>
      <c r="AK87" s="54"/>
      <c r="AL87" s="54"/>
      <c r="AM87" s="54"/>
      <c r="AN87" s="54"/>
      <c r="AO87" s="54"/>
      <c r="AP87" s="164"/>
      <c r="AQ87" s="164"/>
      <c r="AR87" s="164"/>
      <c r="AS87" s="54"/>
      <c r="AT87" s="54"/>
      <c r="AU87" s="54"/>
      <c r="AV87" s="54"/>
      <c r="AW87" s="54"/>
      <c r="AX87" s="54"/>
      <c r="AY87" s="54"/>
      <c r="AZ87" s="54"/>
      <c r="BA87" s="54"/>
    </row>
    <row r="88" spans="1:53" ht="12" customHeight="1" thickBot="1" x14ac:dyDescent="0.25">
      <c r="B88" s="15"/>
      <c r="C88" s="1" t="s">
        <v>81</v>
      </c>
      <c r="I88" s="77">
        <v>5</v>
      </c>
      <c r="J88" s="3" t="s">
        <v>82</v>
      </c>
      <c r="K88" s="26"/>
      <c r="L88" s="16"/>
      <c r="M88" s="15"/>
      <c r="N88" s="208" t="s">
        <v>79</v>
      </c>
      <c r="O88" s="209"/>
      <c r="P88" s="209"/>
      <c r="Q88" s="209"/>
      <c r="R88" s="209"/>
      <c r="S88" s="209"/>
      <c r="T88" s="209"/>
      <c r="U88" s="209"/>
      <c r="V88" s="209"/>
      <c r="W88" s="209"/>
      <c r="X88" s="209"/>
      <c r="Y88" s="209"/>
      <c r="Z88" s="209"/>
      <c r="AA88" s="209"/>
      <c r="AB88" s="209"/>
      <c r="AC88" s="209"/>
      <c r="AD88" s="209"/>
      <c r="AE88" s="210"/>
      <c r="AH88" s="54"/>
      <c r="AI88" s="54"/>
      <c r="AJ88" s="54"/>
      <c r="AK88" s="54"/>
      <c r="AL88" s="54"/>
      <c r="AM88" s="54"/>
      <c r="AN88" s="54"/>
      <c r="AO88" s="54"/>
      <c r="AP88" s="164"/>
      <c r="AQ88" s="164"/>
      <c r="AR88" s="164"/>
      <c r="AS88" s="54"/>
      <c r="AT88" s="54"/>
      <c r="AU88" s="54"/>
      <c r="AV88" s="54"/>
      <c r="AW88" s="54"/>
      <c r="AX88" s="54"/>
      <c r="AY88" s="54"/>
      <c r="AZ88" s="54"/>
      <c r="BA88" s="54"/>
    </row>
    <row r="89" spans="1:53" ht="12" thickBot="1" x14ac:dyDescent="0.25">
      <c r="B89" s="15"/>
      <c r="C89" s="1" t="s">
        <v>83</v>
      </c>
      <c r="I89" s="7"/>
      <c r="J89" s="3"/>
      <c r="L89" s="16"/>
      <c r="M89" s="15"/>
      <c r="N89" s="211"/>
      <c r="O89" s="207"/>
      <c r="P89" s="207"/>
      <c r="Q89" s="207"/>
      <c r="R89" s="207"/>
      <c r="S89" s="207"/>
      <c r="T89" s="207"/>
      <c r="U89" s="207"/>
      <c r="V89" s="207"/>
      <c r="W89" s="207"/>
      <c r="X89" s="207"/>
      <c r="Y89" s="207"/>
      <c r="Z89" s="207"/>
      <c r="AA89" s="207"/>
      <c r="AB89" s="207"/>
      <c r="AC89" s="207"/>
      <c r="AD89" s="207"/>
      <c r="AE89" s="212"/>
      <c r="AH89" s="65"/>
      <c r="AI89" s="54"/>
      <c r="AJ89" s="54"/>
      <c r="AK89" s="54"/>
      <c r="AL89" s="54"/>
      <c r="AM89" s="54"/>
      <c r="AN89" s="54"/>
      <c r="AO89" s="54"/>
      <c r="AP89" s="164"/>
      <c r="AQ89" s="164"/>
      <c r="AR89" s="164"/>
      <c r="AS89" s="54"/>
      <c r="AT89" s="54"/>
      <c r="AU89" s="54"/>
      <c r="AV89" s="54"/>
      <c r="AW89" s="54"/>
      <c r="AX89" s="54"/>
      <c r="AY89" s="54"/>
      <c r="AZ89" s="54"/>
      <c r="BA89" s="54"/>
    </row>
    <row r="90" spans="1:53" ht="12" thickBot="1" x14ac:dyDescent="0.25">
      <c r="B90" s="15"/>
      <c r="C90" s="1" t="s">
        <v>84</v>
      </c>
      <c r="I90" s="77">
        <v>20</v>
      </c>
      <c r="J90" s="3" t="s">
        <v>50</v>
      </c>
      <c r="K90" s="23" t="s">
        <v>18</v>
      </c>
      <c r="L90" s="16"/>
      <c r="M90" s="15"/>
      <c r="N90" s="211"/>
      <c r="O90" s="207"/>
      <c r="P90" s="207"/>
      <c r="Q90" s="207"/>
      <c r="R90" s="207"/>
      <c r="S90" s="207"/>
      <c r="T90" s="207"/>
      <c r="U90" s="207"/>
      <c r="V90" s="207"/>
      <c r="W90" s="207"/>
      <c r="X90" s="207"/>
      <c r="Y90" s="207"/>
      <c r="Z90" s="207"/>
      <c r="AA90" s="207"/>
      <c r="AB90" s="207"/>
      <c r="AC90" s="207"/>
      <c r="AD90" s="207"/>
      <c r="AE90" s="212"/>
      <c r="AI90" s="64"/>
      <c r="AJ90" s="54"/>
      <c r="AK90" s="54"/>
      <c r="AL90" s="54"/>
      <c r="AM90" s="54"/>
      <c r="AN90" s="54"/>
      <c r="AO90" s="54"/>
      <c r="AP90" s="164"/>
      <c r="AQ90" s="164"/>
      <c r="AR90" s="164"/>
      <c r="AS90" s="54"/>
      <c r="AT90" s="54"/>
      <c r="AU90" s="54"/>
      <c r="AV90" s="54"/>
      <c r="AW90" s="54"/>
      <c r="AX90" s="54"/>
      <c r="AY90" s="54"/>
      <c r="AZ90" s="54"/>
      <c r="BA90" s="54"/>
    </row>
    <row r="91" spans="1:53" ht="11.7" customHeight="1" x14ac:dyDescent="0.2">
      <c r="B91" s="79"/>
      <c r="K91" s="80"/>
      <c r="L91" s="81"/>
      <c r="M91" s="15"/>
      <c r="N91" s="211"/>
      <c r="O91" s="207"/>
      <c r="P91" s="207"/>
      <c r="Q91" s="207"/>
      <c r="R91" s="207"/>
      <c r="S91" s="207"/>
      <c r="T91" s="207"/>
      <c r="U91" s="207"/>
      <c r="V91" s="207"/>
      <c r="W91" s="207"/>
      <c r="X91" s="207"/>
      <c r="Y91" s="207"/>
      <c r="Z91" s="207"/>
      <c r="AA91" s="207"/>
      <c r="AB91" s="207"/>
      <c r="AC91" s="207"/>
      <c r="AD91" s="207"/>
      <c r="AE91" s="212"/>
      <c r="AI91" s="64"/>
      <c r="AJ91" s="54"/>
      <c r="AK91" s="54"/>
      <c r="AL91" s="54"/>
      <c r="AM91" s="54"/>
      <c r="AN91" s="54"/>
      <c r="AO91" s="54"/>
      <c r="AP91" s="164"/>
      <c r="AQ91" s="164"/>
      <c r="AR91" s="164"/>
      <c r="AS91" s="54"/>
      <c r="AT91" s="54"/>
      <c r="AU91" s="54"/>
      <c r="AV91" s="54"/>
      <c r="AW91" s="54"/>
      <c r="AX91" s="54"/>
      <c r="AY91" s="54"/>
      <c r="AZ91" s="54"/>
      <c r="BA91" s="54"/>
    </row>
    <row r="92" spans="1:53" x14ac:dyDescent="0.2">
      <c r="B92" s="15"/>
      <c r="C92" s="171"/>
      <c r="D92" s="171"/>
      <c r="E92" s="171"/>
      <c r="F92" s="171"/>
      <c r="G92" s="171"/>
      <c r="H92" s="171"/>
      <c r="I92" s="171"/>
      <c r="J92" s="171"/>
      <c r="K92" s="188"/>
      <c r="L92" s="16"/>
      <c r="M92" s="15"/>
      <c r="N92" s="211"/>
      <c r="O92" s="207"/>
      <c r="P92" s="207"/>
      <c r="Q92" s="207"/>
      <c r="R92" s="207"/>
      <c r="S92" s="207"/>
      <c r="T92" s="207"/>
      <c r="U92" s="207"/>
      <c r="V92" s="207"/>
      <c r="W92" s="207"/>
      <c r="X92" s="207"/>
      <c r="Y92" s="207"/>
      <c r="Z92" s="207"/>
      <c r="AA92" s="207"/>
      <c r="AB92" s="207"/>
      <c r="AC92" s="207"/>
      <c r="AD92" s="207"/>
      <c r="AE92" s="212"/>
      <c r="AI92" s="64"/>
      <c r="AJ92" s="54"/>
      <c r="AK92" s="54"/>
      <c r="AL92" s="54"/>
      <c r="AM92" s="54"/>
      <c r="AN92" s="54"/>
      <c r="AO92" s="54"/>
      <c r="AP92" s="164"/>
      <c r="AQ92" s="164"/>
      <c r="AR92" s="164"/>
      <c r="AS92" s="54"/>
      <c r="AT92" s="54"/>
      <c r="AU92" s="54"/>
      <c r="AV92" s="54"/>
      <c r="AW92" s="54"/>
      <c r="AX92" s="54"/>
      <c r="AY92" s="54"/>
      <c r="AZ92" s="54"/>
      <c r="BA92" s="54"/>
    </row>
    <row r="93" spans="1:53" ht="7.2" customHeight="1" x14ac:dyDescent="0.2">
      <c r="A93" s="16"/>
      <c r="B93" s="171"/>
      <c r="C93" s="174"/>
      <c r="D93" s="174"/>
      <c r="E93" s="174"/>
      <c r="F93" s="174"/>
      <c r="G93" s="174"/>
      <c r="H93" s="174"/>
      <c r="I93" s="174"/>
      <c r="J93" s="171"/>
      <c r="K93" s="171"/>
      <c r="L93" s="16"/>
      <c r="N93" s="211"/>
      <c r="O93" s="207"/>
      <c r="P93" s="207"/>
      <c r="Q93" s="207"/>
      <c r="R93" s="207"/>
      <c r="S93" s="207"/>
      <c r="T93" s="207"/>
      <c r="U93" s="207"/>
      <c r="V93" s="207"/>
      <c r="W93" s="207"/>
      <c r="X93" s="207"/>
      <c r="Y93" s="207"/>
      <c r="Z93" s="207"/>
      <c r="AA93" s="207"/>
      <c r="AB93" s="207"/>
      <c r="AC93" s="207"/>
      <c r="AD93" s="207"/>
      <c r="AE93" s="212"/>
      <c r="AI93" s="64"/>
      <c r="AJ93" s="54"/>
      <c r="AK93" s="54"/>
      <c r="AL93" s="54"/>
      <c r="AM93" s="54"/>
      <c r="AN93" s="54"/>
      <c r="AO93" s="54"/>
      <c r="AP93" s="164"/>
      <c r="AQ93" s="164"/>
      <c r="AR93" s="164"/>
      <c r="AS93" s="54"/>
      <c r="AT93" s="54"/>
      <c r="AU93" s="54"/>
      <c r="AV93" s="54"/>
      <c r="AW93" s="54"/>
      <c r="AX93" s="54"/>
      <c r="AY93" s="54"/>
      <c r="AZ93" s="54"/>
      <c r="BA93" s="54"/>
    </row>
    <row r="94" spans="1:53" ht="14.7" customHeight="1" x14ac:dyDescent="0.2">
      <c r="A94" s="16"/>
      <c r="B94" s="18"/>
      <c r="C94" s="18"/>
      <c r="D94" s="18"/>
      <c r="E94" s="189"/>
      <c r="F94" s="189"/>
      <c r="G94" s="189"/>
      <c r="H94" s="189"/>
      <c r="I94" s="189"/>
      <c r="J94" s="18"/>
      <c r="K94" s="18"/>
      <c r="L94" s="19"/>
      <c r="N94" s="213"/>
      <c r="O94" s="214"/>
      <c r="P94" s="214"/>
      <c r="Q94" s="214"/>
      <c r="R94" s="214"/>
      <c r="S94" s="214"/>
      <c r="T94" s="214"/>
      <c r="U94" s="214"/>
      <c r="V94" s="214"/>
      <c r="W94" s="214"/>
      <c r="X94" s="214"/>
      <c r="Y94" s="214"/>
      <c r="Z94" s="214"/>
      <c r="AA94" s="214"/>
      <c r="AB94" s="214"/>
      <c r="AC94" s="214"/>
      <c r="AD94" s="214"/>
      <c r="AE94" s="215"/>
      <c r="AI94" s="64"/>
      <c r="AJ94" s="54"/>
      <c r="AK94" s="54"/>
      <c r="AL94" s="54"/>
      <c r="AM94" s="54"/>
      <c r="AN94" s="54"/>
      <c r="AO94" s="54"/>
      <c r="AP94" s="164"/>
      <c r="AQ94" s="164"/>
      <c r="AR94" s="164"/>
      <c r="AS94" s="54"/>
      <c r="AT94" s="54"/>
      <c r="AU94" s="54"/>
      <c r="AV94" s="54"/>
      <c r="AW94" s="54"/>
      <c r="AX94" s="54"/>
      <c r="AY94" s="54"/>
      <c r="AZ94" s="54"/>
      <c r="BA94" s="54"/>
    </row>
    <row r="95" spans="1:53" ht="12" customHeight="1" x14ac:dyDescent="0.2">
      <c r="B95" s="171"/>
      <c r="C95" s="171"/>
      <c r="D95" s="171"/>
      <c r="E95" s="186"/>
      <c r="F95" s="186"/>
      <c r="G95" s="186"/>
      <c r="H95" s="186"/>
      <c r="I95" s="186"/>
      <c r="J95" s="186"/>
      <c r="K95" s="186"/>
      <c r="L95" s="186"/>
      <c r="N95" s="170"/>
      <c r="O95" s="170"/>
      <c r="P95" s="170"/>
      <c r="Q95" s="170"/>
      <c r="R95" s="170"/>
      <c r="S95" s="170"/>
      <c r="T95" s="170"/>
      <c r="U95" s="170"/>
      <c r="V95" s="170"/>
      <c r="W95" s="170"/>
      <c r="X95" s="170"/>
      <c r="Y95" s="170"/>
      <c r="Z95" s="170"/>
      <c r="AA95" s="170"/>
      <c r="AB95" s="170"/>
      <c r="AC95" s="170"/>
      <c r="AD95" s="170"/>
      <c r="AE95" s="170"/>
      <c r="AI95" s="64"/>
      <c r="AJ95" s="54"/>
      <c r="AK95" s="54"/>
      <c r="AL95" s="54"/>
      <c r="AM95" s="54"/>
      <c r="AN95" s="54"/>
      <c r="AO95" s="54"/>
      <c r="AP95" s="164"/>
      <c r="AQ95" s="164"/>
      <c r="AR95" s="164"/>
      <c r="AS95" s="54"/>
      <c r="AT95" s="54"/>
      <c r="AU95" s="54"/>
      <c r="AV95" s="54"/>
      <c r="AW95" s="54"/>
      <c r="AX95" s="54"/>
      <c r="AY95" s="54"/>
      <c r="AZ95" s="54"/>
      <c r="BA95" s="54"/>
    </row>
    <row r="96" spans="1:53" ht="9.6" customHeight="1" x14ac:dyDescent="0.2">
      <c r="A96" s="171"/>
      <c r="B96" s="171"/>
      <c r="C96" s="207"/>
      <c r="D96" s="207"/>
      <c r="E96" s="207"/>
      <c r="F96" s="207"/>
      <c r="G96" s="207"/>
      <c r="H96" s="207"/>
      <c r="I96" s="207"/>
      <c r="J96" s="207"/>
      <c r="K96" s="207"/>
      <c r="L96" s="207"/>
      <c r="M96" s="170"/>
      <c r="N96" s="170"/>
      <c r="O96" s="157"/>
      <c r="P96" s="157"/>
      <c r="Q96" s="157"/>
      <c r="R96" s="157"/>
      <c r="S96" s="157"/>
      <c r="T96" s="157"/>
      <c r="U96" s="157"/>
      <c r="V96" s="157"/>
      <c r="W96" s="157"/>
      <c r="X96" s="157"/>
      <c r="Y96" s="157"/>
      <c r="Z96" s="157"/>
      <c r="AA96" s="157"/>
      <c r="AB96" s="157"/>
      <c r="AC96" s="157"/>
      <c r="AD96" s="157"/>
      <c r="AI96" s="64"/>
      <c r="AJ96" s="54"/>
      <c r="AK96" s="54"/>
      <c r="AL96" s="54"/>
      <c r="AM96" s="54"/>
      <c r="AN96" s="54"/>
      <c r="AO96" s="54"/>
      <c r="AP96" s="164"/>
      <c r="AQ96" s="164"/>
      <c r="AR96" s="164"/>
      <c r="AS96" s="54"/>
      <c r="AT96" s="54"/>
      <c r="AU96" s="54"/>
      <c r="AV96" s="54"/>
      <c r="AW96" s="54"/>
      <c r="AX96" s="54"/>
      <c r="AY96" s="54"/>
      <c r="AZ96" s="54"/>
      <c r="BA96" s="54"/>
    </row>
    <row r="97" spans="1:53" ht="11.4" customHeight="1" x14ac:dyDescent="0.2">
      <c r="A97" s="171"/>
      <c r="B97" s="171"/>
      <c r="C97" s="207"/>
      <c r="D97" s="207"/>
      <c r="E97" s="207"/>
      <c r="F97" s="207"/>
      <c r="G97" s="207"/>
      <c r="H97" s="207"/>
      <c r="I97" s="207"/>
      <c r="J97" s="207"/>
      <c r="K97" s="207"/>
      <c r="L97" s="207"/>
      <c r="M97" s="170"/>
      <c r="N97" s="170"/>
      <c r="O97" s="157"/>
      <c r="P97" s="157"/>
      <c r="Q97" s="157"/>
      <c r="R97" s="157"/>
      <c r="S97" s="157"/>
      <c r="T97" s="157"/>
      <c r="U97" s="157"/>
      <c r="V97" s="157"/>
      <c r="W97" s="157"/>
      <c r="X97" s="157"/>
      <c r="Y97" s="157"/>
      <c r="Z97" s="157"/>
      <c r="AA97" s="157"/>
      <c r="AB97" s="157"/>
      <c r="AC97" s="157"/>
      <c r="AD97" s="157"/>
      <c r="AI97" s="64"/>
      <c r="AJ97" s="54"/>
      <c r="AK97" s="54"/>
      <c r="AL97" s="54"/>
      <c r="AM97" s="54"/>
      <c r="AN97" s="54"/>
      <c r="AO97" s="54"/>
      <c r="AP97" s="164"/>
      <c r="AQ97" s="164"/>
      <c r="AR97" s="164"/>
      <c r="AS97" s="54"/>
      <c r="AT97" s="54"/>
      <c r="AU97" s="54"/>
      <c r="AV97" s="54"/>
      <c r="AW97" s="54"/>
      <c r="AX97" s="54"/>
      <c r="AY97" s="54"/>
      <c r="AZ97" s="54"/>
      <c r="BA97" s="54"/>
    </row>
    <row r="98" spans="1:53" x14ac:dyDescent="0.2">
      <c r="A98" s="171"/>
      <c r="B98" s="171"/>
      <c r="C98" s="207"/>
      <c r="D98" s="207"/>
      <c r="E98" s="207"/>
      <c r="F98" s="207"/>
      <c r="G98" s="207"/>
      <c r="H98" s="207"/>
      <c r="I98" s="207"/>
      <c r="J98" s="207"/>
      <c r="K98" s="207"/>
      <c r="L98" s="207"/>
      <c r="M98" s="170"/>
      <c r="N98" s="170"/>
      <c r="O98" s="170"/>
      <c r="P98" s="170"/>
      <c r="Q98" s="170"/>
      <c r="R98" s="170"/>
      <c r="S98" s="170"/>
      <c r="T98" s="173"/>
      <c r="U98" s="27"/>
      <c r="V98" s="27"/>
      <c r="AE98" s="27"/>
    </row>
    <row r="99" spans="1:53" x14ac:dyDescent="0.2">
      <c r="A99" s="171"/>
      <c r="B99" s="171"/>
      <c r="C99" s="207"/>
      <c r="D99" s="207"/>
      <c r="E99" s="207"/>
      <c r="F99" s="207"/>
      <c r="G99" s="207"/>
      <c r="H99" s="207"/>
      <c r="I99" s="207"/>
      <c r="J99" s="207"/>
      <c r="K99" s="207"/>
      <c r="L99" s="207"/>
      <c r="M99" s="170"/>
      <c r="N99" s="170"/>
      <c r="O99" s="170"/>
      <c r="P99" s="170"/>
      <c r="Q99" s="170"/>
      <c r="R99" s="170"/>
      <c r="S99" s="170"/>
      <c r="T99" s="173"/>
      <c r="U99" s="27"/>
      <c r="V99" s="27"/>
      <c r="AE99" s="27"/>
    </row>
    <row r="100" spans="1:53" x14ac:dyDescent="0.2">
      <c r="A100" s="171"/>
      <c r="B100" s="171"/>
      <c r="C100" s="207"/>
      <c r="D100" s="207"/>
      <c r="E100" s="207"/>
      <c r="F100" s="207"/>
      <c r="G100" s="207"/>
      <c r="H100" s="207"/>
      <c r="I100" s="207"/>
      <c r="J100" s="207"/>
      <c r="K100" s="207"/>
      <c r="L100" s="207"/>
      <c r="M100" s="170"/>
      <c r="N100" s="170"/>
      <c r="O100" s="170"/>
      <c r="P100" s="170"/>
      <c r="Q100" s="170"/>
      <c r="R100" s="170"/>
      <c r="S100" s="170"/>
      <c r="T100" s="173"/>
      <c r="U100" s="27"/>
      <c r="V100" s="27"/>
      <c r="W100" s="157"/>
      <c r="X100" s="157"/>
      <c r="Y100" s="27"/>
      <c r="Z100" s="27"/>
      <c r="AD100" s="27"/>
      <c r="AE100" s="27"/>
    </row>
    <row r="101" spans="1:53" x14ac:dyDescent="0.2">
      <c r="A101" s="171"/>
      <c r="B101" s="187"/>
      <c r="C101" s="207"/>
      <c r="D101" s="207"/>
      <c r="E101" s="207"/>
      <c r="F101" s="207"/>
      <c r="G101" s="207"/>
      <c r="H101" s="207"/>
      <c r="I101" s="207"/>
      <c r="J101" s="207"/>
      <c r="K101" s="207"/>
      <c r="L101" s="207"/>
      <c r="M101" s="170"/>
      <c r="N101" s="170"/>
      <c r="O101" s="170"/>
      <c r="P101" s="170"/>
      <c r="Q101" s="170"/>
      <c r="R101" s="170"/>
      <c r="S101" s="170"/>
      <c r="T101" s="173"/>
      <c r="U101" s="27"/>
      <c r="V101" s="27"/>
      <c r="W101" s="27"/>
      <c r="X101" s="27"/>
      <c r="Y101" s="27"/>
      <c r="Z101" s="27"/>
      <c r="AD101" s="27"/>
    </row>
    <row r="102" spans="1:53" x14ac:dyDescent="0.2">
      <c r="A102" s="171"/>
      <c r="B102" s="171"/>
      <c r="C102" s="207"/>
      <c r="D102" s="207"/>
      <c r="E102" s="207"/>
      <c r="F102" s="207"/>
      <c r="G102" s="207"/>
      <c r="H102" s="207"/>
      <c r="I102" s="207"/>
      <c r="J102" s="207"/>
      <c r="K102" s="207"/>
      <c r="L102" s="207"/>
      <c r="M102" s="170"/>
      <c r="N102" s="170"/>
      <c r="O102" s="170"/>
      <c r="P102" s="170"/>
      <c r="Q102" s="170"/>
      <c r="R102" s="170"/>
      <c r="S102" s="170"/>
      <c r="T102" s="173"/>
      <c r="U102" s="27"/>
      <c r="V102" s="27"/>
      <c r="W102" s="27"/>
      <c r="X102" s="27"/>
      <c r="Y102" s="27"/>
      <c r="Z102" s="27"/>
      <c r="AD102" s="27"/>
      <c r="AF102" s="27"/>
    </row>
    <row r="103" spans="1:53" x14ac:dyDescent="0.2">
      <c r="A103" s="171"/>
      <c r="B103" s="171"/>
      <c r="C103" s="207"/>
      <c r="D103" s="207"/>
      <c r="E103" s="207"/>
      <c r="F103" s="207"/>
      <c r="G103" s="207"/>
      <c r="H103" s="207"/>
      <c r="I103" s="207"/>
      <c r="J103" s="207"/>
      <c r="K103" s="207"/>
      <c r="L103" s="207"/>
      <c r="M103" s="170"/>
      <c r="N103" s="170"/>
      <c r="O103" s="170"/>
      <c r="P103" s="170"/>
      <c r="Q103" s="170"/>
      <c r="R103" s="170"/>
      <c r="S103" s="170"/>
      <c r="T103" s="174"/>
      <c r="U103" s="4"/>
      <c r="V103" s="4"/>
      <c r="W103" s="27"/>
      <c r="X103" s="27"/>
      <c r="Y103" s="27"/>
      <c r="Z103" s="27"/>
      <c r="AB103" s="27"/>
      <c r="AC103" s="27"/>
      <c r="AE103" s="4"/>
      <c r="AF103" s="27"/>
    </row>
    <row r="104" spans="1:53" x14ac:dyDescent="0.2">
      <c r="B104" s="171"/>
      <c r="M104" s="171"/>
      <c r="N104" s="171"/>
      <c r="O104" s="170"/>
      <c r="P104" s="170"/>
      <c r="Q104" s="170"/>
      <c r="R104" s="170"/>
      <c r="S104" s="170"/>
      <c r="T104" s="175"/>
      <c r="U104" s="161"/>
      <c r="AF104" s="27"/>
    </row>
    <row r="105" spans="1:53" x14ac:dyDescent="0.2">
      <c r="M105" s="171"/>
      <c r="N105" s="171"/>
      <c r="O105" s="170"/>
      <c r="P105" s="170"/>
      <c r="Q105" s="170"/>
      <c r="R105" s="170"/>
      <c r="S105" s="170"/>
      <c r="T105" s="175"/>
      <c r="U105" s="161"/>
      <c r="W105" s="9"/>
      <c r="X105" s="9"/>
      <c r="AD105" s="50"/>
    </row>
    <row r="106" spans="1:53" x14ac:dyDescent="0.2">
      <c r="D106" s="2"/>
      <c r="M106" s="171"/>
      <c r="N106" s="171"/>
      <c r="O106" s="175"/>
      <c r="P106" s="175"/>
      <c r="Q106" s="175"/>
      <c r="R106" s="175"/>
      <c r="S106" s="175"/>
      <c r="T106" s="175"/>
      <c r="U106" s="7"/>
      <c r="AA106" s="241"/>
      <c r="AB106" s="241"/>
      <c r="AC106" s="72"/>
      <c r="AD106" s="57"/>
    </row>
    <row r="107" spans="1:53" x14ac:dyDescent="0.2">
      <c r="O107" s="171"/>
      <c r="P107" s="176"/>
      <c r="Q107" s="177"/>
      <c r="R107" s="178"/>
      <c r="S107" s="176"/>
      <c r="T107" s="177"/>
      <c r="U107" s="7"/>
      <c r="AA107" s="241"/>
      <c r="AB107" s="241"/>
      <c r="AC107" s="72"/>
      <c r="AD107" s="57"/>
      <c r="AF107" s="4"/>
    </row>
    <row r="108" spans="1:53" x14ac:dyDescent="0.2">
      <c r="D108" s="2"/>
      <c r="O108" s="171"/>
      <c r="P108" s="176"/>
      <c r="Q108" s="177"/>
      <c r="R108" s="178"/>
      <c r="S108" s="176"/>
      <c r="T108" s="177"/>
      <c r="U108" s="7"/>
      <c r="AA108" s="241"/>
      <c r="AB108" s="241"/>
      <c r="AC108" s="72"/>
      <c r="AD108" s="57"/>
    </row>
    <row r="109" spans="1:53" x14ac:dyDescent="0.2">
      <c r="P109" s="28"/>
      <c r="Q109" s="7"/>
      <c r="R109" s="58"/>
      <c r="S109" s="28"/>
      <c r="T109" s="7"/>
      <c r="U109" s="7"/>
      <c r="V109" s="42"/>
      <c r="W109" s="3"/>
      <c r="X109" s="3"/>
      <c r="Y109" s="3"/>
      <c r="AA109" s="242"/>
      <c r="AB109" s="242"/>
      <c r="AC109" s="44"/>
      <c r="AD109" s="59"/>
    </row>
    <row r="110" spans="1:53" x14ac:dyDescent="0.2">
      <c r="Q110" s="29"/>
      <c r="R110" s="60"/>
      <c r="S110" s="28"/>
      <c r="T110" s="7"/>
      <c r="U110" s="7"/>
      <c r="V110" s="42"/>
      <c r="W110" s="42"/>
      <c r="X110" s="42"/>
      <c r="AA110" s="243"/>
      <c r="AB110" s="243"/>
    </row>
    <row r="111" spans="1:53" x14ac:dyDescent="0.2">
      <c r="O111" s="3"/>
      <c r="P111" s="35"/>
      <c r="Q111" s="35"/>
      <c r="R111" s="61"/>
      <c r="S111" s="28"/>
      <c r="T111" s="7"/>
      <c r="U111" s="7"/>
      <c r="V111" s="42"/>
      <c r="Y111" s="20"/>
      <c r="Z111" s="20"/>
      <c r="AA111" s="241"/>
      <c r="AB111" s="241"/>
      <c r="AC111" s="72"/>
    </row>
    <row r="112" spans="1:53" x14ac:dyDescent="0.2">
      <c r="P112" s="28"/>
      <c r="Q112" s="7"/>
      <c r="R112" s="7"/>
      <c r="S112" s="28"/>
      <c r="T112" s="7"/>
      <c r="U112" s="7"/>
      <c r="V112" s="42"/>
      <c r="Y112" s="20"/>
      <c r="Z112" s="20"/>
      <c r="AA112" s="241"/>
      <c r="AB112" s="241"/>
      <c r="AC112" s="72"/>
    </row>
    <row r="113" spans="14:30" x14ac:dyDescent="0.2">
      <c r="O113" s="240"/>
      <c r="P113" s="240"/>
      <c r="Q113" s="240"/>
      <c r="R113" s="240"/>
      <c r="S113" s="240"/>
      <c r="T113" s="240"/>
      <c r="U113" s="7"/>
      <c r="V113" s="42"/>
      <c r="Y113" s="20"/>
      <c r="Z113" s="20"/>
      <c r="AA113" s="241"/>
      <c r="AB113" s="241"/>
      <c r="AC113" s="72"/>
    </row>
    <row r="114" spans="14:30" x14ac:dyDescent="0.2">
      <c r="O114" s="240"/>
      <c r="P114" s="240"/>
      <c r="Q114" s="240"/>
      <c r="R114" s="240"/>
      <c r="S114" s="240"/>
      <c r="T114" s="240"/>
      <c r="V114" s="42"/>
      <c r="W114" s="3"/>
      <c r="X114" s="3"/>
      <c r="Y114" s="20"/>
      <c r="Z114" s="20"/>
      <c r="AA114" s="242"/>
      <c r="AB114" s="242"/>
      <c r="AC114" s="44"/>
    </row>
    <row r="115" spans="14:30" x14ac:dyDescent="0.2">
      <c r="R115" s="72"/>
      <c r="V115" s="42"/>
    </row>
    <row r="116" spans="14:30" x14ac:dyDescent="0.2">
      <c r="R116" s="72"/>
      <c r="V116" s="42"/>
    </row>
    <row r="117" spans="14:30" x14ac:dyDescent="0.2">
      <c r="R117" s="72"/>
      <c r="V117" s="42"/>
      <c r="AD117" s="3"/>
    </row>
    <row r="118" spans="14:30" x14ac:dyDescent="0.2">
      <c r="R118" s="72"/>
      <c r="V118" s="42"/>
      <c r="W118" s="42"/>
      <c r="X118" s="42"/>
    </row>
    <row r="119" spans="14:30" x14ac:dyDescent="0.2">
      <c r="O119" s="3"/>
      <c r="P119" s="3"/>
      <c r="Q119" s="3"/>
      <c r="R119" s="44"/>
      <c r="W119" s="42"/>
      <c r="X119" s="42"/>
    </row>
    <row r="120" spans="14:30" x14ac:dyDescent="0.2">
      <c r="O120" s="3"/>
      <c r="P120" s="3"/>
      <c r="Q120" s="3"/>
      <c r="R120" s="44"/>
      <c r="W120" s="42"/>
      <c r="X120" s="42"/>
      <c r="Y120" s="43"/>
      <c r="Z120" s="43"/>
      <c r="AA120" s="20"/>
    </row>
    <row r="128" spans="14:30" x14ac:dyDescent="0.2">
      <c r="N128" s="5"/>
    </row>
    <row r="129" spans="9:32" x14ac:dyDescent="0.2">
      <c r="N129" s="5"/>
    </row>
    <row r="130" spans="9:32" x14ac:dyDescent="0.2">
      <c r="N130" s="5"/>
      <c r="O130" s="5"/>
      <c r="P130" s="5"/>
      <c r="Q130" s="5"/>
      <c r="R130" s="5"/>
      <c r="S130" s="5"/>
    </row>
    <row r="131" spans="9:32" x14ac:dyDescent="0.2">
      <c r="N131" s="5"/>
      <c r="O131" s="5"/>
      <c r="P131" s="5"/>
      <c r="Q131" s="5"/>
      <c r="R131" s="5"/>
      <c r="S131" s="5"/>
      <c r="AE131" s="4"/>
    </row>
    <row r="132" spans="9:32" x14ac:dyDescent="0.2">
      <c r="N132" s="5" t="s">
        <v>85</v>
      </c>
      <c r="O132" s="5"/>
      <c r="P132" s="5"/>
      <c r="Q132" s="5"/>
      <c r="R132" s="5"/>
      <c r="S132" s="5"/>
      <c r="AE132" s="4"/>
    </row>
    <row r="133" spans="9:32" x14ac:dyDescent="0.2">
      <c r="N133" s="5"/>
      <c r="O133" s="5"/>
      <c r="P133" s="5"/>
      <c r="Q133" s="5"/>
      <c r="R133" s="5"/>
      <c r="S133" s="5"/>
      <c r="T133" s="4"/>
      <c r="U133" s="4"/>
      <c r="V133" s="4"/>
      <c r="AD133" s="4"/>
      <c r="AE133" s="4"/>
    </row>
    <row r="134" spans="9:32" x14ac:dyDescent="0.2">
      <c r="N134" s="5"/>
      <c r="O134" s="5"/>
      <c r="P134" s="5"/>
      <c r="Q134" s="5"/>
      <c r="R134" s="5"/>
      <c r="S134" s="5"/>
      <c r="T134" s="4"/>
      <c r="U134" s="4"/>
      <c r="V134" s="4"/>
      <c r="AD134" s="4"/>
      <c r="AE134" s="4"/>
    </row>
    <row r="135" spans="9:32" x14ac:dyDescent="0.2">
      <c r="N135" s="5" t="s">
        <v>61</v>
      </c>
      <c r="O135" s="5"/>
      <c r="P135" s="5"/>
      <c r="Q135" s="5"/>
      <c r="R135" s="5"/>
      <c r="S135" s="5"/>
      <c r="T135" s="4"/>
      <c r="U135" s="4"/>
      <c r="V135" s="4"/>
      <c r="AD135" s="4"/>
      <c r="AE135" s="4"/>
      <c r="AF135" s="4"/>
    </row>
    <row r="136" spans="9:32" x14ac:dyDescent="0.2">
      <c r="N136" s="5" t="s">
        <v>86</v>
      </c>
      <c r="O136" s="5"/>
      <c r="P136" s="5"/>
      <c r="Q136" s="5"/>
      <c r="R136" s="5"/>
      <c r="S136" s="5"/>
      <c r="T136" s="4"/>
      <c r="U136" s="4"/>
      <c r="V136" s="4"/>
      <c r="W136" s="4"/>
      <c r="X136" s="4"/>
      <c r="Y136" s="4"/>
      <c r="Z136" s="4"/>
      <c r="AA136" s="4"/>
      <c r="AB136" s="4"/>
      <c r="AC136" s="4"/>
      <c r="AD136" s="4"/>
      <c r="AE136" s="5"/>
      <c r="AF136" s="4"/>
    </row>
    <row r="137" spans="9:32" x14ac:dyDescent="0.2">
      <c r="N137" s="5" t="s">
        <v>87</v>
      </c>
      <c r="O137" s="5"/>
      <c r="P137" s="5"/>
      <c r="Q137" s="5"/>
      <c r="R137" s="5"/>
      <c r="S137" s="5"/>
      <c r="T137" s="4"/>
      <c r="U137" s="4"/>
      <c r="V137" s="4"/>
      <c r="W137" s="4"/>
      <c r="X137" s="4"/>
      <c r="Y137" s="4"/>
      <c r="Z137" s="4"/>
      <c r="AA137" s="4"/>
      <c r="AB137" s="4"/>
      <c r="AC137" s="4"/>
      <c r="AD137" s="4"/>
      <c r="AE137" s="5"/>
      <c r="AF137" s="4"/>
    </row>
    <row r="138" spans="9:32" x14ac:dyDescent="0.2">
      <c r="N138" s="5"/>
      <c r="O138" s="5"/>
      <c r="P138" s="5"/>
      <c r="Q138" s="5"/>
      <c r="R138" s="5"/>
      <c r="S138" s="5"/>
      <c r="T138" s="5"/>
      <c r="U138" s="5"/>
      <c r="V138" s="5"/>
      <c r="W138" s="4"/>
      <c r="X138" s="4"/>
      <c r="Y138" s="4"/>
      <c r="Z138" s="4"/>
      <c r="AA138" s="4"/>
      <c r="AB138" s="4"/>
      <c r="AC138" s="4"/>
      <c r="AD138" s="5"/>
      <c r="AE138" s="5"/>
      <c r="AF138" s="4"/>
    </row>
    <row r="139" spans="9:32" x14ac:dyDescent="0.2">
      <c r="I139" s="5"/>
      <c r="J139" s="5"/>
      <c r="K139" s="45"/>
      <c r="L139" s="5"/>
      <c r="N139" s="5" t="s">
        <v>88</v>
      </c>
      <c r="O139" s="5"/>
      <c r="P139" s="5"/>
      <c r="Q139" s="5"/>
      <c r="R139" s="5"/>
      <c r="S139" s="5"/>
      <c r="T139" s="5"/>
      <c r="U139" s="5"/>
      <c r="V139" s="5"/>
      <c r="W139" s="4"/>
      <c r="X139" s="4"/>
      <c r="Y139" s="4"/>
      <c r="Z139" s="4"/>
      <c r="AA139" s="4"/>
      <c r="AB139" s="4"/>
      <c r="AC139" s="4"/>
      <c r="AD139" s="5"/>
      <c r="AE139" s="5"/>
      <c r="AF139" s="4"/>
    </row>
    <row r="140" spans="9:32" x14ac:dyDescent="0.2">
      <c r="I140" s="5"/>
      <c r="J140" s="5"/>
      <c r="K140" s="45"/>
      <c r="L140" s="5"/>
      <c r="M140" s="5"/>
      <c r="N140" s="5" t="s">
        <v>73</v>
      </c>
      <c r="O140" s="5"/>
      <c r="P140" s="5"/>
      <c r="Q140" s="5"/>
      <c r="R140" s="5"/>
      <c r="S140" s="5"/>
      <c r="T140" s="5"/>
      <c r="U140" s="5"/>
      <c r="V140" s="5"/>
      <c r="W140" s="4"/>
      <c r="X140" s="4"/>
      <c r="Y140" s="4"/>
      <c r="Z140" s="4"/>
      <c r="AA140" s="4"/>
      <c r="AB140" s="4"/>
      <c r="AC140" s="4"/>
      <c r="AD140" s="5"/>
      <c r="AE140" s="5"/>
      <c r="AF140" s="5"/>
    </row>
    <row r="141" spans="9:32" x14ac:dyDescent="0.2">
      <c r="I141" s="5"/>
      <c r="J141" s="5"/>
      <c r="K141" s="45"/>
      <c r="L141" s="5"/>
      <c r="M141" s="5"/>
      <c r="N141" s="5" t="s">
        <v>87</v>
      </c>
      <c r="O141" s="5"/>
      <c r="P141" s="5"/>
      <c r="Q141" s="5"/>
      <c r="R141" s="5"/>
      <c r="S141" s="5"/>
      <c r="T141" s="5"/>
      <c r="U141" s="5"/>
      <c r="V141" s="5"/>
      <c r="W141" s="5"/>
      <c r="X141" s="5"/>
      <c r="Y141" s="5"/>
      <c r="Z141" s="5"/>
      <c r="AA141" s="5"/>
      <c r="AB141" s="5"/>
      <c r="AC141" s="5"/>
      <c r="AD141" s="5"/>
      <c r="AE141" s="5"/>
      <c r="AF141" s="5"/>
    </row>
    <row r="142" spans="9:32" x14ac:dyDescent="0.2">
      <c r="I142" s="5"/>
      <c r="J142" s="5"/>
      <c r="K142" s="45" t="s">
        <v>89</v>
      </c>
      <c r="L142" s="5"/>
      <c r="M142" s="5"/>
      <c r="N142" s="5"/>
      <c r="O142" s="5"/>
      <c r="P142" s="5"/>
      <c r="Q142" s="5"/>
      <c r="R142" s="5"/>
      <c r="S142" s="5"/>
      <c r="T142" s="5"/>
      <c r="U142" s="5"/>
      <c r="V142" s="5"/>
      <c r="W142" s="5"/>
      <c r="X142" s="5"/>
      <c r="Y142" s="5"/>
      <c r="Z142" s="5"/>
      <c r="AA142" s="5"/>
      <c r="AB142" s="5"/>
      <c r="AC142" s="5"/>
      <c r="AD142" s="5"/>
      <c r="AE142" s="5"/>
      <c r="AF142" s="5"/>
    </row>
    <row r="143" spans="9:32" x14ac:dyDescent="0.2">
      <c r="I143" s="5"/>
      <c r="J143" s="5"/>
      <c r="K143" s="45"/>
      <c r="L143" s="5"/>
      <c r="M143" s="5"/>
      <c r="N143" s="5"/>
      <c r="O143" s="5"/>
      <c r="P143" s="5"/>
      <c r="Q143" s="5"/>
      <c r="R143" s="5"/>
      <c r="S143" s="5"/>
      <c r="T143" s="5"/>
      <c r="U143" s="5"/>
      <c r="V143" s="5"/>
      <c r="W143" s="5"/>
      <c r="X143" s="5"/>
      <c r="Y143" s="5"/>
      <c r="Z143" s="5"/>
      <c r="AA143" s="5"/>
      <c r="AB143" s="5"/>
      <c r="AC143" s="5"/>
      <c r="AD143" s="5"/>
      <c r="AE143" s="5"/>
      <c r="AF143" s="5"/>
    </row>
    <row r="144" spans="9:32" x14ac:dyDescent="0.2">
      <c r="I144" s="5"/>
      <c r="J144" s="5"/>
      <c r="K144" s="45"/>
      <c r="L144" s="5"/>
      <c r="M144" s="5"/>
      <c r="N144" s="5"/>
      <c r="O144" s="5"/>
      <c r="P144" s="5"/>
      <c r="Q144" s="5"/>
      <c r="R144" s="5"/>
      <c r="S144" s="5"/>
      <c r="T144" s="5"/>
      <c r="U144" s="5"/>
      <c r="V144" s="5"/>
      <c r="W144" s="5"/>
      <c r="X144" s="5"/>
      <c r="Y144" s="5"/>
      <c r="Z144" s="5"/>
      <c r="AA144" s="5"/>
      <c r="AB144" s="5"/>
      <c r="AC144" s="5"/>
      <c r="AD144" s="5"/>
      <c r="AE144" s="5"/>
      <c r="AF144" s="5"/>
    </row>
    <row r="145" spans="9:32" x14ac:dyDescent="0.2">
      <c r="I145" s="5"/>
      <c r="J145" s="5"/>
      <c r="K145" s="45"/>
      <c r="L145" s="5"/>
      <c r="M145" s="5"/>
      <c r="N145" s="5"/>
      <c r="O145" s="5"/>
      <c r="P145" s="5"/>
      <c r="Q145" s="5"/>
      <c r="R145" s="5"/>
      <c r="S145" s="5"/>
      <c r="T145" s="5"/>
      <c r="U145" s="5"/>
      <c r="V145" s="5"/>
      <c r="W145" s="5"/>
      <c r="X145" s="5"/>
      <c r="Y145" s="5"/>
      <c r="Z145" s="5"/>
      <c r="AA145" s="5"/>
      <c r="AB145" s="5"/>
      <c r="AC145" s="5"/>
      <c r="AD145" s="5"/>
      <c r="AE145" s="5"/>
      <c r="AF145" s="5"/>
    </row>
    <row r="146" spans="9:32" x14ac:dyDescent="0.2">
      <c r="I146" s="5"/>
      <c r="J146" s="5"/>
      <c r="K146" s="45"/>
      <c r="L146" s="5"/>
      <c r="M146" s="5"/>
      <c r="N146" s="5"/>
      <c r="O146" s="5"/>
      <c r="P146" s="5"/>
      <c r="Q146" s="5"/>
      <c r="R146" s="5"/>
      <c r="S146" s="5"/>
      <c r="T146" s="5"/>
      <c r="U146" s="5"/>
      <c r="V146" s="5"/>
      <c r="W146" s="5"/>
      <c r="X146" s="5"/>
      <c r="Y146" s="5"/>
      <c r="Z146" s="5"/>
      <c r="AA146" s="5"/>
      <c r="AB146" s="5"/>
      <c r="AC146" s="5"/>
      <c r="AD146" s="5"/>
      <c r="AF146" s="5"/>
    </row>
    <row r="147" spans="9:32" x14ac:dyDescent="0.2">
      <c r="I147" s="5"/>
      <c r="J147" s="5"/>
      <c r="K147" s="45"/>
      <c r="L147" s="5"/>
      <c r="M147" s="5"/>
      <c r="N147" s="5"/>
      <c r="O147" s="5"/>
      <c r="P147" s="5"/>
      <c r="Q147" s="5"/>
      <c r="R147" s="5"/>
      <c r="S147" s="5"/>
      <c r="T147" s="5"/>
      <c r="U147" s="5"/>
      <c r="V147" s="5"/>
      <c r="W147" s="5"/>
      <c r="X147" s="5"/>
      <c r="Y147" s="5"/>
      <c r="Z147" s="5"/>
      <c r="AA147" s="5"/>
      <c r="AB147" s="5"/>
      <c r="AC147" s="5"/>
      <c r="AD147" s="5"/>
      <c r="AF147" s="5"/>
    </row>
    <row r="148" spans="9:32" x14ac:dyDescent="0.2">
      <c r="I148" s="5"/>
      <c r="J148" s="5"/>
      <c r="K148" s="45"/>
      <c r="L148" s="5"/>
      <c r="M148" s="5"/>
      <c r="N148" s="5"/>
      <c r="O148" s="5"/>
      <c r="P148" s="5"/>
      <c r="W148" s="5"/>
      <c r="X148" s="5"/>
      <c r="Y148" s="5"/>
      <c r="Z148" s="5"/>
      <c r="AA148" s="5"/>
      <c r="AB148" s="5"/>
      <c r="AC148" s="5"/>
      <c r="AF148" s="5"/>
    </row>
    <row r="149" spans="9:32" x14ac:dyDescent="0.2">
      <c r="I149" s="5"/>
      <c r="J149" s="5" t="s">
        <v>90</v>
      </c>
      <c r="K149" s="45"/>
      <c r="L149" s="5"/>
      <c r="M149" s="5"/>
      <c r="N149" s="5"/>
      <c r="O149" s="5"/>
      <c r="P149" s="5"/>
      <c r="W149" s="5"/>
      <c r="X149" s="5"/>
      <c r="Y149" s="5"/>
      <c r="Z149" s="5"/>
      <c r="AA149" s="5"/>
      <c r="AB149" s="5"/>
      <c r="AC149" s="5"/>
      <c r="AF149" s="5"/>
    </row>
    <row r="150" spans="9:32" x14ac:dyDescent="0.2">
      <c r="I150" s="5"/>
      <c r="J150" s="5"/>
      <c r="K150" s="45"/>
      <c r="L150" s="5"/>
      <c r="M150" s="5"/>
      <c r="N150" s="5"/>
      <c r="O150" s="5"/>
      <c r="P150" s="5"/>
      <c r="W150" s="5"/>
      <c r="X150" s="5"/>
      <c r="Y150" s="5"/>
      <c r="Z150" s="5"/>
      <c r="AA150" s="5"/>
      <c r="AB150" s="5"/>
      <c r="AC150" s="5"/>
    </row>
    <row r="151" spans="9:32" x14ac:dyDescent="0.2">
      <c r="I151" s="5"/>
      <c r="J151" s="5" t="s">
        <v>5</v>
      </c>
      <c r="K151" s="45"/>
      <c r="L151" s="5"/>
      <c r="M151" s="5"/>
      <c r="N151" s="5"/>
      <c r="O151" s="5"/>
      <c r="P151" s="5"/>
    </row>
    <row r="152" spans="9:32" x14ac:dyDescent="0.2">
      <c r="I152" s="5"/>
      <c r="J152" s="5" t="s">
        <v>6</v>
      </c>
      <c r="K152" s="45"/>
      <c r="L152" s="5"/>
      <c r="M152" s="5"/>
      <c r="N152" s="5"/>
      <c r="O152" s="5"/>
      <c r="P152" s="5"/>
    </row>
    <row r="153" spans="9:32" x14ac:dyDescent="0.2">
      <c r="I153" s="5"/>
      <c r="J153" s="5" t="s">
        <v>7</v>
      </c>
      <c r="K153" s="45"/>
      <c r="L153" s="5"/>
      <c r="M153" s="5"/>
      <c r="N153" s="5"/>
      <c r="O153" s="5"/>
      <c r="P153" s="5"/>
    </row>
    <row r="154" spans="9:32" x14ac:dyDescent="0.2">
      <c r="I154" s="5"/>
      <c r="J154" s="5" t="s">
        <v>11</v>
      </c>
      <c r="K154" s="45"/>
      <c r="L154" s="5"/>
      <c r="M154" s="5"/>
      <c r="N154" s="5"/>
      <c r="O154" s="5"/>
      <c r="P154" s="5"/>
    </row>
    <row r="155" spans="9:32" x14ac:dyDescent="0.2">
      <c r="I155" s="5"/>
      <c r="J155" s="5"/>
      <c r="K155" s="45"/>
      <c r="L155" s="5"/>
      <c r="M155" s="5"/>
      <c r="N155" s="5"/>
      <c r="O155" s="5"/>
      <c r="P155" s="5"/>
    </row>
    <row r="156" spans="9:32" x14ac:dyDescent="0.2">
      <c r="I156" s="5"/>
      <c r="J156" s="5"/>
      <c r="K156" s="45"/>
      <c r="L156" s="5"/>
      <c r="M156" s="5"/>
      <c r="O156" s="5"/>
      <c r="P156" s="5"/>
    </row>
    <row r="157" spans="9:32" x14ac:dyDescent="0.2">
      <c r="M157" s="5"/>
      <c r="O157" s="5"/>
      <c r="P157" s="5"/>
    </row>
  </sheetData>
  <sheetProtection algorithmName="SHA-512" hashValue="XcU5HqicZO5bNL6JF5BeYfI73BY9VolA2MutGFwwG0jDMldzflMw/OfnJsh0bIroqsN4TFVavnEVsrmQzjFVWw==" saltValue="J6V3Pt4BsSDTRXe5RaHKqg==" spinCount="100000" sheet="1" objects="1" scenarios="1"/>
  <mergeCells count="80">
    <mergeCell ref="L9:N9"/>
    <mergeCell ref="T9:U9"/>
    <mergeCell ref="L10:N10"/>
    <mergeCell ref="T10:U10"/>
    <mergeCell ref="L11:N11"/>
    <mergeCell ref="T11:U11"/>
    <mergeCell ref="F26:G26"/>
    <mergeCell ref="F27:G27"/>
    <mergeCell ref="F28:G28"/>
    <mergeCell ref="L12:N12"/>
    <mergeCell ref="T12:U12"/>
    <mergeCell ref="L13:N13"/>
    <mergeCell ref="T13:U13"/>
    <mergeCell ref="L14:N14"/>
    <mergeCell ref="T14:U14"/>
    <mergeCell ref="L16:N16"/>
    <mergeCell ref="T16:U16"/>
    <mergeCell ref="M17:N17"/>
    <mergeCell ref="T17:U17"/>
    <mergeCell ref="O25:AD28"/>
    <mergeCell ref="G51:I51"/>
    <mergeCell ref="R32:R33"/>
    <mergeCell ref="T32:U33"/>
    <mergeCell ref="W32:X33"/>
    <mergeCell ref="R36:R37"/>
    <mergeCell ref="T36:U37"/>
    <mergeCell ref="W36:X37"/>
    <mergeCell ref="AD72:AD73"/>
    <mergeCell ref="Z36:AA37"/>
    <mergeCell ref="O39:O40"/>
    <mergeCell ref="T40:U41"/>
    <mergeCell ref="W40:X41"/>
    <mergeCell ref="Z40:AA41"/>
    <mergeCell ref="N70:P71"/>
    <mergeCell ref="R72:S73"/>
    <mergeCell ref="T72:U73"/>
    <mergeCell ref="V72:X73"/>
    <mergeCell ref="Y72:AA73"/>
    <mergeCell ref="T74:U74"/>
    <mergeCell ref="W74:X74"/>
    <mergeCell ref="Y74:AA74"/>
    <mergeCell ref="AC74:AD74"/>
    <mergeCell ref="R75:S75"/>
    <mergeCell ref="T75:U75"/>
    <mergeCell ref="W75:X75"/>
    <mergeCell ref="Y75:AA75"/>
    <mergeCell ref="AB77:AD77"/>
    <mergeCell ref="R78:S78"/>
    <mergeCell ref="T78:U78"/>
    <mergeCell ref="W78:X78"/>
    <mergeCell ref="Z78:AA78"/>
    <mergeCell ref="Z80:AA80"/>
    <mergeCell ref="R76:S76"/>
    <mergeCell ref="T77:U77"/>
    <mergeCell ref="V77:X77"/>
    <mergeCell ref="Y77:AA77"/>
    <mergeCell ref="R79:S79"/>
    <mergeCell ref="G80:I80"/>
    <mergeCell ref="R80:S80"/>
    <mergeCell ref="T80:U80"/>
    <mergeCell ref="W80:X80"/>
    <mergeCell ref="AA108:AB108"/>
    <mergeCell ref="O81:Q81"/>
    <mergeCell ref="R81:S81"/>
    <mergeCell ref="O82:Q83"/>
    <mergeCell ref="R82:S82"/>
    <mergeCell ref="R83:S83"/>
    <mergeCell ref="N86:P87"/>
    <mergeCell ref="T87:U87"/>
    <mergeCell ref="N88:AE94"/>
    <mergeCell ref="C96:L103"/>
    <mergeCell ref="AA106:AB106"/>
    <mergeCell ref="AA107:AB107"/>
    <mergeCell ref="AA109:AB109"/>
    <mergeCell ref="AA110:AB110"/>
    <mergeCell ref="AA111:AB111"/>
    <mergeCell ref="AA112:AB112"/>
    <mergeCell ref="O113:T114"/>
    <mergeCell ref="AA113:AB113"/>
    <mergeCell ref="AA114:AB114"/>
  </mergeCells>
  <conditionalFormatting sqref="G51">
    <cfRule type="expression" dxfId="15" priority="16">
      <formula>$G$51="Baserad på antal flygresor"</formula>
    </cfRule>
  </conditionalFormatting>
  <conditionalFormatting sqref="G52">
    <cfRule type="expression" dxfId="14" priority="11">
      <formula>$G$51="Ingen klimatväxling"</formula>
    </cfRule>
    <cfRule type="expression" dxfId="13" priority="14">
      <formula>$G$51="Baserad på antal tågresor"</formula>
    </cfRule>
    <cfRule type="expression" dxfId="12" priority="15">
      <formula>$G$51="Baserad på kostnad för tågresor"</formula>
    </cfRule>
  </conditionalFormatting>
  <conditionalFormatting sqref="G81">
    <cfRule type="expression" dxfId="11" priority="10">
      <formula>$G$80="Ingen klimatväxling"</formula>
    </cfRule>
    <cfRule type="expression" dxfId="10" priority="12">
      <formula>$G$80="Baserad på antal flygresor"</formula>
    </cfRule>
    <cfRule type="expression" dxfId="9" priority="13">
      <formula>$G$80="Baserad på kostnad för flygresor"</formula>
    </cfRule>
  </conditionalFormatting>
  <conditionalFormatting sqref="B38:L39 B40:H49 B51:F52 H52:L52 J51 L51 I49:L49 J44:L48 I44 J40:J43 L40:L43 K40 B50:L50">
    <cfRule type="expression" dxfId="8" priority="9">
      <formula>$F$31=0</formula>
    </cfRule>
  </conditionalFormatting>
  <conditionalFormatting sqref="K41:K43">
    <cfRule type="uniqueValues" dxfId="7" priority="8"/>
  </conditionalFormatting>
  <conditionalFormatting sqref="I55:K55 I65 I60 K56 K58 B55:H66 J56:J66 K60:K65 L55:L66">
    <cfRule type="expression" dxfId="6" priority="7">
      <formula>$F$32=0</formula>
    </cfRule>
  </conditionalFormatting>
  <conditionalFormatting sqref="B69:H79 B80:F81 H81:L81 J80 L80 I79:L79 J74:L78 I74 J69:J73 L69:L73 K69:K70 I69">
    <cfRule type="expression" dxfId="5" priority="6">
      <formula>$F$33=0</formula>
    </cfRule>
  </conditionalFormatting>
  <conditionalFormatting sqref="C89">
    <cfRule type="expression" dxfId="4" priority="5">
      <formula>$F$31=0</formula>
    </cfRule>
  </conditionalFormatting>
  <conditionalFormatting sqref="J90">
    <cfRule type="expression" dxfId="3" priority="4">
      <formula>$F$32=0</formula>
    </cfRule>
  </conditionalFormatting>
  <conditionalFormatting sqref="B38:L52">
    <cfRule type="expression" dxfId="2" priority="3">
      <formula>$F$31=0</formula>
    </cfRule>
  </conditionalFormatting>
  <conditionalFormatting sqref="B55:L66">
    <cfRule type="expression" dxfId="1" priority="2">
      <formula>$F$32=0</formula>
    </cfRule>
  </conditionalFormatting>
  <conditionalFormatting sqref="B69:L81">
    <cfRule type="expression" dxfId="0" priority="1">
      <formula>$F$33=0</formula>
    </cfRule>
  </conditionalFormatting>
  <dataValidations count="18">
    <dataValidation allowBlank="1" showInputMessage="1" showErrorMessage="1" promptTitle="Transfer" prompt="Tid för resa från tågstatioon till slutdestination med t.ex. buss eller taxi." sqref="F42:G42" xr:uid="{D2546DEC-A2DD-4D6A-804B-39E945EBEA48}"/>
    <dataValidation allowBlank="1" showInputMessage="1" showErrorMessage="1" promptTitle="Transfer och väntetid (ToR)" prompt="Tid mellan resa med tåg och transport med gång. cykel, kollektivtrafik eller taxi." sqref="K42" xr:uid="{A6D66191-9A99-4192-BF4F-88025935D494}"/>
    <dataValidation allowBlank="1" showInputMessage="1" showErrorMessage="1" promptTitle="Restid utanför arbetstid" prompt="Avser antal timmar av den ovan angivna restiden som sker utanför arbetstid och som ligger till grund för eventuell restidsersättning." sqref="K43 K73 K59" xr:uid="{3AEE1322-60CF-4EDD-8DB5-1295227616CD}"/>
    <dataValidation allowBlank="1" showInputMessage="1" showErrorMessage="1" promptTitle="Transfer" prompt="Tid för resa från flygplats till slutdestination med t.ex. tåg eller taxi." sqref="E58" xr:uid="{1BEF11BE-36F6-4805-A7E7-462CD837CB80}"/>
    <dataValidation allowBlank="1" showInputMessage="1" showErrorMessage="1" promptTitle="Månadslön" prompt="Upskattad genomsnittlig månadslön för medarbetare som idag genomför denna typ av mötesresa. Exkl arbetsgivaravgifter." sqref="K84" xr:uid="{89BDCD33-D483-49C8-A40E-A7347101ED36}"/>
    <dataValidation allowBlank="1" showInputMessage="1" showErrorMessage="1" promptTitle="Faktor för restidsersättning" prompt="Månadslönen divideras med faktorn för att beräkna ersättning för restid utanför arbetstid per timme." sqref="G85" xr:uid="{DAFA6AEF-4845-44CB-B10D-3EA04C841824}"/>
    <dataValidation allowBlank="1" showInputMessage="1" showErrorMessage="1" promptTitle="Kostnad övrig tid" prompt="Avser kostnad för den tid som spenderas under arbetstid under resan och som ej kan utnyttjas för arbete" sqref="S12 K12 AB12" xr:uid="{DE28270F-F7EF-41CE-B47C-1B4787F38E5D}"/>
    <dataValidation allowBlank="1" showInputMessage="1" showErrorMessage="1" promptTitle="Övriga kostnader" prompt="Avser kostnader för eventuell logi, traktamente och restidsersättning." sqref="K13 S13 AB13" xr:uid="{07BFCFC7-B852-4352-95B6-26ECEFB0FD74}"/>
    <dataValidation allowBlank="1" showInputMessage="1" showErrorMessage="1" promptTitle="Andel" prompt="Andel av summa innan byte till digitala möten_x000a_" sqref="AF75" xr:uid="{AD990419-E474-4D47-ADD2-4144CC3712C6}"/>
    <dataValidation allowBlank="1" showInputMessage="1" showErrorMessage="1" promptTitle="Andel arbetstid under resa " prompt="Avser den andel av restid (under arbetstid) som antas kunna användas till arbete" sqref="K41 K57 K71" xr:uid="{64D7A35E-0D74-4451-ABE0-F03815DDC13A}"/>
    <dataValidation allowBlank="1" showInputMessage="1" showErrorMessage="1" promptTitle="Klimatväxling" prompt="Klimatväxling för tågresor innebär att tågresor subventioneras på grund av dess positiva klimatpåverkan i förhållande till andra färdmedel. Avdraget baseras antingen på antalet tågresor eller på biljettkostnaderna." sqref="K51" xr:uid="{81249D97-17F5-4209-A82D-ADAFF1CEB962}"/>
    <dataValidation allowBlank="1" showInputMessage="1" showErrorMessage="1" promptTitle="Klimatväxling" prompt="Klimatväxling för bilresor innebär att en intern avgift tas ut för resan på grund av dess klimatpåverkan. Avgiften baseras på en avgift per mil. Om klimatväxkling ej tillämpas - ange 0kr." sqref="K66" xr:uid="{B79C04FF-5B67-4117-A0E8-7E17F3C6E497}"/>
    <dataValidation type="list" allowBlank="1" showInputMessage="1" showErrorMessage="1" sqref="G80" xr:uid="{F43EAF2B-8389-45BC-8B20-6961A41537F2}">
      <formula1>$N$139:$N$141</formula1>
    </dataValidation>
    <dataValidation allowBlank="1" showInputMessage="1" showErrorMessage="1" promptTitle="Klimatväxling" prompt="Klimatväxling för flygresor innebär att en intern avgift tas ut för resan på grund av dess klimatpåverkan. Avgiften baseras antingen på antalet flygresor eller på biljettkostnaderna." sqref="K80" xr:uid="{BCA756C1-6494-47E6-BBFF-CDC2ED7EC494}"/>
    <dataValidation allowBlank="1" showInputMessage="1" showErrorMessage="1" promptTitle="Transfer och väntetid (ToR)" prompt="Tid mellan resa med flyg och transport med gång. cykel, kollektivtrafik eller taxi." sqref="K72" xr:uid="{191C05D9-CE18-4A6B-813A-1A6EC89BEB02}"/>
    <dataValidation allowBlank="1" showInputMessage="1" showErrorMessage="1" promptTitle="Faktor för restidsersättning" prompt="Månadslönen divideras med faktorn för att beräkna ersättning för restid utanför arbetstid per timme. Om restidsersättning ej tillämpas; ange 0kr." sqref="K85" xr:uid="{4C44897E-05BD-49DE-924E-2F6EDD444B93}"/>
    <dataValidation type="list" allowBlank="1" showInputMessage="1" showErrorMessage="1" sqref="G51:I51" xr:uid="{60DB81FF-C307-47A9-A632-62FDF90EF066}">
      <formula1>$N$135:$N$137</formula1>
    </dataValidation>
    <dataValidation allowBlank="1" showInputMessage="1" showErrorMessage="1" promptTitle="Klimatväxling" prompt="Klimatväxling för digitala möten innebär att de subventioneras på grund av dess positiva klimatpåverkan i förhållande till mötesresor. Avdraget baseras på en andel av kostnaden för mötesutrustningen." sqref="K90" xr:uid="{C4A5DA2F-B74B-47C7-BCA1-CED510365354}"/>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276C-9DC3-45F0-99BD-2DF492C9EEA2}">
  <dimension ref="A1"/>
  <sheetViews>
    <sheetView workbookViewId="0"/>
  </sheetViews>
  <sheetFormatPr defaultColWidth="8.6640625"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Instruktioner</vt:lpstr>
      <vt:lpstr>Exempel Malmö-Stockholm ToR</vt:lpstr>
      <vt:lpstr>Reserelation 1 ToR</vt:lpstr>
      <vt:lpstr>Reserelation X ToR(att kopiera)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Frida Odbacke</dc:creator>
  <cp:keywords/>
  <dc:description/>
  <cp:lastModifiedBy>Frida Odbacke</cp:lastModifiedBy>
  <cp:revision/>
  <dcterms:created xsi:type="dcterms:W3CDTF">2020-11-12T06:02:50Z</dcterms:created>
  <dcterms:modified xsi:type="dcterms:W3CDTF">2022-03-08T15:49:13Z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95679bf910664182968c415a0e66ea88</vt:lpwstr>
  </property>
</Properties>
</file>